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09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lbwilson/Desktop/Lynn_B_Wilson_III/LaTeX/Other_Notes_etc/Wind_Spacecraft/Wind_NASA_webpage/bibliographies/"/>
    </mc:Choice>
  </mc:AlternateContent>
  <xr:revisionPtr revIDLastSave="0" documentId="13_ncr:1_{3D20C3EA-4FE6-0149-AABE-CD3061D7C8E3}" xr6:coauthVersionLast="47" xr6:coauthVersionMax="47" xr10:uidLastSave="{00000000-0000-0000-0000-000000000000}"/>
  <bookViews>
    <workbookView xWindow="-57300" yWindow="-1400" windowWidth="52220" windowHeight="37180" tabRatio="500" activeTab="1" xr2:uid="{00000000-000D-0000-FFFF-FFFF00000000}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37" i="2" l="1"/>
  <c r="AC39" i="2"/>
  <c r="AC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B39" i="2"/>
  <c r="B38" i="2"/>
  <c r="B37" i="2"/>
  <c r="S29" i="1"/>
  <c r="S28" i="1"/>
  <c r="S27" i="1"/>
  <c r="S26" i="1"/>
  <c r="S25" i="1"/>
  <c r="S24" i="1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Z33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Z34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Z35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Z36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Z37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Z40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Z41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Z42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Z43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Z44" i="2"/>
  <c r="B44" i="2"/>
  <c r="B43" i="2"/>
  <c r="B42" i="2"/>
  <c r="B41" i="2"/>
  <c r="B40" i="2"/>
  <c r="B36" i="2"/>
  <c r="B35" i="2"/>
  <c r="B34" i="2"/>
  <c r="B33" i="2"/>
  <c r="AC30" i="2"/>
  <c r="X30" i="2"/>
  <c r="Y30" i="2" s="1"/>
  <c r="P28" i="1"/>
  <c r="Q28" i="1" s="1"/>
  <c r="AC28" i="2"/>
  <c r="X28" i="2"/>
  <c r="Y28" i="2" s="1"/>
  <c r="P27" i="1"/>
  <c r="Q27" i="1" s="1"/>
  <c r="P29" i="1"/>
  <c r="Q29" i="1" s="1"/>
  <c r="N32" i="1"/>
  <c r="N41" i="1"/>
  <c r="N40" i="1"/>
  <c r="N39" i="1"/>
  <c r="N38" i="1"/>
  <c r="N37" i="1"/>
  <c r="N36" i="1"/>
  <c r="N35" i="1"/>
  <c r="N34" i="1"/>
  <c r="N33" i="1"/>
  <c r="X26" i="2"/>
  <c r="Y26" i="2" s="1"/>
  <c r="X27" i="2"/>
  <c r="Y27" i="2" s="1"/>
  <c r="X29" i="2"/>
  <c r="Y29" i="2" s="1"/>
  <c r="AC26" i="2"/>
  <c r="AC27" i="2"/>
  <c r="AC29" i="2"/>
  <c r="P26" i="1"/>
  <c r="Q26" i="1" s="1"/>
  <c r="P25" i="1"/>
  <c r="Q25" i="1" s="1"/>
  <c r="R48" i="1" l="1"/>
  <c r="R47" i="1"/>
  <c r="R45" i="1"/>
  <c r="R46" i="1"/>
  <c r="R40" i="1"/>
  <c r="R44" i="1"/>
  <c r="R43" i="1"/>
  <c r="B40" i="1"/>
  <c r="C40" i="1"/>
  <c r="D40" i="1"/>
  <c r="E40" i="1"/>
  <c r="F40" i="1"/>
  <c r="G40" i="1"/>
  <c r="H40" i="1"/>
  <c r="I40" i="1"/>
  <c r="J40" i="1"/>
  <c r="K40" i="1"/>
  <c r="L40" i="1"/>
  <c r="M40" i="1"/>
  <c r="O40" i="1"/>
  <c r="B41" i="1"/>
  <c r="C41" i="1"/>
  <c r="D41" i="1"/>
  <c r="E41" i="1"/>
  <c r="F41" i="1"/>
  <c r="G41" i="1"/>
  <c r="H41" i="1"/>
  <c r="I41" i="1"/>
  <c r="J41" i="1"/>
  <c r="K41" i="1"/>
  <c r="L41" i="1"/>
  <c r="M41" i="1"/>
  <c r="O41" i="1"/>
  <c r="R41" i="1"/>
  <c r="B37" i="1"/>
  <c r="C37" i="1"/>
  <c r="D37" i="1"/>
  <c r="E37" i="1"/>
  <c r="F37" i="1"/>
  <c r="G37" i="1"/>
  <c r="H37" i="1"/>
  <c r="I37" i="1"/>
  <c r="J37" i="1"/>
  <c r="K37" i="1"/>
  <c r="L37" i="1"/>
  <c r="M37" i="1"/>
  <c r="O37" i="1"/>
  <c r="R37" i="1"/>
  <c r="B38" i="1"/>
  <c r="C38" i="1"/>
  <c r="D38" i="1"/>
  <c r="E38" i="1"/>
  <c r="F38" i="1"/>
  <c r="G38" i="1"/>
  <c r="H38" i="1"/>
  <c r="I38" i="1"/>
  <c r="J38" i="1"/>
  <c r="K38" i="1"/>
  <c r="L38" i="1"/>
  <c r="M38" i="1"/>
  <c r="O38" i="1"/>
  <c r="R38" i="1"/>
  <c r="B39" i="1"/>
  <c r="C39" i="1"/>
  <c r="D39" i="1"/>
  <c r="E39" i="1"/>
  <c r="F39" i="1"/>
  <c r="G39" i="1"/>
  <c r="H39" i="1"/>
  <c r="I39" i="1"/>
  <c r="J39" i="1"/>
  <c r="K39" i="1"/>
  <c r="L39" i="1"/>
  <c r="M39" i="1"/>
  <c r="O39" i="1"/>
  <c r="R39" i="1"/>
  <c r="B36" i="1"/>
  <c r="C36" i="1"/>
  <c r="D36" i="1"/>
  <c r="E36" i="1"/>
  <c r="F36" i="1"/>
  <c r="G36" i="1"/>
  <c r="H36" i="1"/>
  <c r="I36" i="1"/>
  <c r="J36" i="1"/>
  <c r="K36" i="1"/>
  <c r="L36" i="1"/>
  <c r="M36" i="1"/>
  <c r="O36" i="1"/>
  <c r="R36" i="1"/>
  <c r="B35" i="1"/>
  <c r="C35" i="1"/>
  <c r="D35" i="1"/>
  <c r="E35" i="1"/>
  <c r="F35" i="1"/>
  <c r="G35" i="1"/>
  <c r="H35" i="1"/>
  <c r="I35" i="1"/>
  <c r="J35" i="1"/>
  <c r="K35" i="1"/>
  <c r="L35" i="1"/>
  <c r="M35" i="1"/>
  <c r="O35" i="1"/>
  <c r="R35" i="1"/>
  <c r="B34" i="1"/>
  <c r="C34" i="1"/>
  <c r="D34" i="1"/>
  <c r="E34" i="1"/>
  <c r="F34" i="1"/>
  <c r="G34" i="1"/>
  <c r="H34" i="1"/>
  <c r="I34" i="1"/>
  <c r="J34" i="1"/>
  <c r="K34" i="1"/>
  <c r="L34" i="1"/>
  <c r="M34" i="1"/>
  <c r="O34" i="1"/>
  <c r="R34" i="1"/>
  <c r="B33" i="1"/>
  <c r="C33" i="1"/>
  <c r="D33" i="1"/>
  <c r="E33" i="1"/>
  <c r="F33" i="1"/>
  <c r="G33" i="1"/>
  <c r="H33" i="1"/>
  <c r="I33" i="1"/>
  <c r="J33" i="1"/>
  <c r="K33" i="1"/>
  <c r="L33" i="1"/>
  <c r="M33" i="1"/>
  <c r="O33" i="1"/>
  <c r="R33" i="1"/>
  <c r="AC2" i="2"/>
  <c r="AA2" i="2"/>
  <c r="AA3" i="2" s="1"/>
  <c r="AA4" i="2" s="1"/>
  <c r="AA5" i="2" s="1"/>
  <c r="AA6" i="2" s="1"/>
  <c r="AA7" i="2" s="1"/>
  <c r="AA8" i="2" s="1"/>
  <c r="AA9" i="2" s="1"/>
  <c r="AA10" i="2" s="1"/>
  <c r="AA11" i="2" s="1"/>
  <c r="AA12" i="2" s="1"/>
  <c r="AA13" i="2" s="1"/>
  <c r="AA14" i="2" s="1"/>
  <c r="AA15" i="2" s="1"/>
  <c r="AA16" i="2" s="1"/>
  <c r="AA17" i="2" s="1"/>
  <c r="AA18" i="2" s="1"/>
  <c r="AA19" i="2" s="1"/>
  <c r="AA20" i="2" s="1"/>
  <c r="AA21" i="2" s="1"/>
  <c r="AA22" i="2" s="1"/>
  <c r="AA23" i="2" s="1"/>
  <c r="AA24" i="2" s="1"/>
  <c r="AA25" i="2" s="1"/>
  <c r="AA26" i="2" s="1"/>
  <c r="AA27" i="2" s="1"/>
  <c r="AA28" i="2" s="1"/>
  <c r="AA29" i="2" s="1"/>
  <c r="AA30" i="2" s="1"/>
  <c r="X2" i="2"/>
  <c r="Y2" i="2" l="1"/>
  <c r="AC4" i="2"/>
  <c r="AC5" i="2"/>
  <c r="AC6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3" i="2"/>
  <c r="AC40" i="2" s="1"/>
  <c r="X25" i="2"/>
  <c r="Y25" i="2" s="1"/>
  <c r="X24" i="2"/>
  <c r="Y24" i="2" s="1"/>
  <c r="X23" i="2"/>
  <c r="Y23" i="2" s="1"/>
  <c r="X22" i="2"/>
  <c r="Y22" i="2" s="1"/>
  <c r="X21" i="2"/>
  <c r="Y21" i="2" s="1"/>
  <c r="X20" i="2"/>
  <c r="Y20" i="2" s="1"/>
  <c r="X19" i="2"/>
  <c r="Y19" i="2" s="1"/>
  <c r="X18" i="2"/>
  <c r="Y18" i="2" s="1"/>
  <c r="X17" i="2"/>
  <c r="Y17" i="2" s="1"/>
  <c r="X16" i="2"/>
  <c r="Y16" i="2" s="1"/>
  <c r="X15" i="2"/>
  <c r="Y15" i="2" s="1"/>
  <c r="X14" i="2"/>
  <c r="Y14" i="2" s="1"/>
  <c r="X13" i="2"/>
  <c r="Y13" i="2" s="1"/>
  <c r="X12" i="2"/>
  <c r="Y12" i="2" s="1"/>
  <c r="X11" i="2"/>
  <c r="Y11" i="2" s="1"/>
  <c r="X10" i="2"/>
  <c r="Y10" i="2" s="1"/>
  <c r="X9" i="2"/>
  <c r="Y9" i="2" s="1"/>
  <c r="X8" i="2"/>
  <c r="Y8" i="2" s="1"/>
  <c r="X7" i="2"/>
  <c r="Y7" i="2" s="1"/>
  <c r="X6" i="2"/>
  <c r="Y6" i="2" s="1"/>
  <c r="X5" i="2"/>
  <c r="Y5" i="2" s="1"/>
  <c r="X4" i="2"/>
  <c r="Y4" i="2" s="1"/>
  <c r="X3" i="2"/>
  <c r="AC33" i="2" l="1"/>
  <c r="X44" i="2"/>
  <c r="X35" i="2"/>
  <c r="X43" i="2"/>
  <c r="X41" i="2"/>
  <c r="AC35" i="2"/>
  <c r="AC36" i="2"/>
  <c r="AC41" i="2"/>
  <c r="X42" i="2"/>
  <c r="X34" i="2"/>
  <c r="AC42" i="2"/>
  <c r="AC44" i="2"/>
  <c r="AC43" i="2"/>
  <c r="X36" i="2"/>
  <c r="AC37" i="2"/>
  <c r="AC34" i="2"/>
  <c r="X33" i="2"/>
  <c r="X40" i="2"/>
  <c r="Y3" i="2"/>
  <c r="Y37" i="2" s="1"/>
  <c r="P23" i="1"/>
  <c r="Q23" i="1" s="1"/>
  <c r="S2" i="1"/>
  <c r="S3" i="1" s="1"/>
  <c r="S4" i="1" s="1"/>
  <c r="S5" i="1" s="1"/>
  <c r="S6" i="1" s="1"/>
  <c r="S7" i="1" s="1"/>
  <c r="S8" i="1" s="1"/>
  <c r="S9" i="1" s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P3" i="1"/>
  <c r="Q3" i="1" s="1"/>
  <c r="P4" i="1"/>
  <c r="Q4" i="1" s="1"/>
  <c r="P5" i="1"/>
  <c r="Q5" i="1" s="1"/>
  <c r="P6" i="1"/>
  <c r="Q6" i="1" s="1"/>
  <c r="P7" i="1"/>
  <c r="Q7" i="1" s="1"/>
  <c r="P8" i="1"/>
  <c r="Q8" i="1" s="1"/>
  <c r="P9" i="1"/>
  <c r="Q9" i="1" s="1"/>
  <c r="P10" i="1"/>
  <c r="Q10" i="1" s="1"/>
  <c r="P11" i="1"/>
  <c r="Q11" i="1" s="1"/>
  <c r="P12" i="1"/>
  <c r="Q12" i="1" s="1"/>
  <c r="P13" i="1"/>
  <c r="Q13" i="1" s="1"/>
  <c r="P14" i="1"/>
  <c r="Q14" i="1" s="1"/>
  <c r="P15" i="1"/>
  <c r="Q15" i="1" s="1"/>
  <c r="P16" i="1"/>
  <c r="Q16" i="1" s="1"/>
  <c r="P17" i="1"/>
  <c r="Q17" i="1" s="1"/>
  <c r="P18" i="1"/>
  <c r="Q18" i="1" s="1"/>
  <c r="P19" i="1"/>
  <c r="Q19" i="1" s="1"/>
  <c r="P20" i="1"/>
  <c r="Q20" i="1" s="1"/>
  <c r="P21" i="1"/>
  <c r="Q21" i="1" s="1"/>
  <c r="P22" i="1"/>
  <c r="Q22" i="1" s="1"/>
  <c r="P24" i="1"/>
  <c r="Q24" i="1" s="1"/>
  <c r="P2" i="1"/>
  <c r="Q2" i="1" s="1"/>
  <c r="O32" i="1"/>
  <c r="C32" i="1"/>
  <c r="D32" i="1"/>
  <c r="E32" i="1"/>
  <c r="F32" i="1"/>
  <c r="G32" i="1"/>
  <c r="H32" i="1"/>
  <c r="I32" i="1"/>
  <c r="J32" i="1"/>
  <c r="K32" i="1"/>
  <c r="L32" i="1"/>
  <c r="M32" i="1"/>
  <c r="R32" i="1"/>
  <c r="B32" i="1"/>
  <c r="Y43" i="2" l="1"/>
  <c r="Y40" i="2"/>
  <c r="Y42" i="2"/>
  <c r="Y36" i="2"/>
  <c r="Y41" i="2"/>
  <c r="Y34" i="2"/>
  <c r="Y33" i="2"/>
  <c r="Y44" i="2"/>
  <c r="Y35" i="2"/>
  <c r="Q32" i="1"/>
  <c r="P41" i="1"/>
  <c r="P38" i="1"/>
  <c r="P36" i="1"/>
  <c r="P34" i="1"/>
  <c r="P39" i="1"/>
  <c r="P35" i="1"/>
  <c r="P33" i="1"/>
  <c r="P40" i="1"/>
  <c r="P37" i="1"/>
  <c r="P32" i="1"/>
  <c r="Q41" i="1" l="1"/>
  <c r="Q38" i="1"/>
  <c r="Q36" i="1"/>
  <c r="Q34" i="1"/>
  <c r="Q33" i="1"/>
  <c r="Q37" i="1"/>
  <c r="Q39" i="1"/>
  <c r="Q40" i="1"/>
  <c r="Q35" i="1"/>
</calcChain>
</file>

<file path=xl/sharedStrings.xml><?xml version="1.0" encoding="utf-8"?>
<sst xmlns="http://schemas.openxmlformats.org/spreadsheetml/2006/main" count="138" uniqueCount="82">
  <si>
    <t>Total</t>
    <phoneticPr fontId="1" type="noConversion"/>
  </si>
  <si>
    <t>Year</t>
    <phoneticPr fontId="1" type="noConversion"/>
  </si>
  <si>
    <t>Science</t>
    <phoneticPr fontId="1" type="noConversion"/>
  </si>
  <si>
    <t>Nature</t>
    <phoneticPr fontId="1" type="noConversion"/>
  </si>
  <si>
    <t>PRL</t>
    <phoneticPr fontId="1" type="noConversion"/>
  </si>
  <si>
    <t>PRD</t>
    <phoneticPr fontId="1" type="noConversion"/>
  </si>
  <si>
    <t>PRE</t>
    <phoneticPr fontId="1" type="noConversion"/>
  </si>
  <si>
    <t>GRL</t>
    <phoneticPr fontId="1" type="noConversion"/>
  </si>
  <si>
    <t>JGR</t>
    <phoneticPr fontId="1" type="noConversion"/>
  </si>
  <si>
    <t>ApJ</t>
    <phoneticPr fontId="1" type="noConversion"/>
  </si>
  <si>
    <t>A&amp;A</t>
    <phoneticPr fontId="1" type="noConversion"/>
  </si>
  <si>
    <t>SolPhy</t>
    <phoneticPr fontId="1" type="noConversion"/>
  </si>
  <si>
    <t>SSR</t>
    <phoneticPr fontId="1" type="noConversion"/>
  </si>
  <si>
    <t>AG</t>
    <phoneticPr fontId="1" type="noConversion"/>
  </si>
  <si>
    <t>ASR</t>
    <phoneticPr fontId="1" type="noConversion"/>
  </si>
  <si>
    <t>JASTP</t>
    <phoneticPr fontId="1" type="noConversion"/>
  </si>
  <si>
    <t>Subtotal</t>
    <phoneticPr fontId="1" type="noConversion"/>
  </si>
  <si>
    <t>Other</t>
    <phoneticPr fontId="1" type="noConversion"/>
  </si>
  <si>
    <t>Cummulative</t>
    <phoneticPr fontId="1" type="noConversion"/>
  </si>
  <si>
    <t>Average (#/Year)</t>
    <phoneticPr fontId="1" type="noConversion"/>
  </si>
  <si>
    <t>Std. Dev. (#/Year)</t>
    <phoneticPr fontId="1" type="noConversion"/>
  </si>
  <si>
    <t>Median (#/Year)</t>
    <phoneticPr fontId="1" type="noConversion"/>
  </si>
  <si>
    <t>Mode (#/Year)</t>
    <phoneticPr fontId="1" type="noConversion"/>
  </si>
  <si>
    <t>PRL =</t>
    <phoneticPr fontId="1" type="noConversion"/>
  </si>
  <si>
    <t>Physical Review Letters</t>
    <phoneticPr fontId="1" type="noConversion"/>
  </si>
  <si>
    <t>PRD =</t>
    <phoneticPr fontId="1" type="noConversion"/>
  </si>
  <si>
    <t>Physical Review D</t>
    <phoneticPr fontId="1" type="noConversion"/>
  </si>
  <si>
    <t>Physical Review E</t>
    <phoneticPr fontId="1" type="noConversion"/>
  </si>
  <si>
    <t>PRE =</t>
    <phoneticPr fontId="1" type="noConversion"/>
  </si>
  <si>
    <t>GRL =</t>
    <phoneticPr fontId="1" type="noConversion"/>
  </si>
  <si>
    <t>Geophysical Review Letters</t>
    <phoneticPr fontId="1" type="noConversion"/>
  </si>
  <si>
    <t>JGR =</t>
    <phoneticPr fontId="1" type="noConversion"/>
  </si>
  <si>
    <t>ApJ =</t>
    <phoneticPr fontId="1" type="noConversion"/>
  </si>
  <si>
    <t>A&amp;A =</t>
    <phoneticPr fontId="1" type="noConversion"/>
  </si>
  <si>
    <t>SolPhy =</t>
    <phoneticPr fontId="1" type="noConversion"/>
  </si>
  <si>
    <t>Solar Physics</t>
    <phoneticPr fontId="1" type="noConversion"/>
  </si>
  <si>
    <t>SSR =</t>
    <phoneticPr fontId="1" type="noConversion"/>
  </si>
  <si>
    <t>Space Science Reviews</t>
    <phoneticPr fontId="1" type="noConversion"/>
  </si>
  <si>
    <t>AG =</t>
    <phoneticPr fontId="1" type="noConversion"/>
  </si>
  <si>
    <t>Annales Geophysicae</t>
    <phoneticPr fontId="1" type="noConversion"/>
  </si>
  <si>
    <t>ASR =</t>
    <phoneticPr fontId="1" type="noConversion"/>
  </si>
  <si>
    <t>Advances in Space Research</t>
    <phoneticPr fontId="1" type="noConversion"/>
  </si>
  <si>
    <t>JASTP =</t>
    <phoneticPr fontId="1" type="noConversion"/>
  </si>
  <si>
    <t>Journal of Atmospheric and Solar-Terrestrial Physics</t>
    <phoneticPr fontId="1" type="noConversion"/>
  </si>
  <si>
    <t>Nature =</t>
    <phoneticPr fontId="1" type="noConversion"/>
  </si>
  <si>
    <t>Journal of Geophysical Research [includes Space Physics, Planets, etc.]</t>
    <phoneticPr fontId="1" type="noConversion"/>
  </si>
  <si>
    <t>The Astrophysical Journal [and The Astrophysical Journal Letters and Supplements]</t>
    <phoneticPr fontId="1" type="noConversion"/>
  </si>
  <si>
    <t>Astronomy and Astrophysics [includes The Astronomy and Astrophysics Review]</t>
    <phoneticPr fontId="1" type="noConversion"/>
  </si>
  <si>
    <t>The</t>
    <phoneticPr fontId="1" type="noConversion"/>
  </si>
  <si>
    <t>includes Nature, Nature Physics, Nature Communications, Scientific Reports, Scientific American, Communication Physics</t>
  </si>
  <si>
    <t>Average (#/Month)</t>
  </si>
  <si>
    <t>Std. Dev. (#/Month)</t>
  </si>
  <si>
    <t>Median (#/Month)</t>
  </si>
  <si>
    <t>SW</t>
  </si>
  <si>
    <t>SW =</t>
  </si>
  <si>
    <t>Space Weather</t>
  </si>
  <si>
    <t>MNRAS</t>
  </si>
  <si>
    <t>MNRAS =</t>
  </si>
  <si>
    <t>Monthly Notices of the Royal Astronomical Society</t>
  </si>
  <si>
    <t>EP&amp;S</t>
  </si>
  <si>
    <t>EP&amp;S =</t>
  </si>
  <si>
    <t>Earth, Planets, and Space</t>
  </si>
  <si>
    <t>JSWSC</t>
  </si>
  <si>
    <t>JSWSC =</t>
  </si>
  <si>
    <t>Journal of Space Weather and Space Climate</t>
  </si>
  <si>
    <t>PSS</t>
  </si>
  <si>
    <t>PSS =</t>
  </si>
  <si>
    <t>Planetary and Space Science</t>
  </si>
  <si>
    <t>PP</t>
  </si>
  <si>
    <t>PP =</t>
  </si>
  <si>
    <t>PoP =</t>
  </si>
  <si>
    <t>Physics of Plasmas</t>
  </si>
  <si>
    <t>PoP</t>
  </si>
  <si>
    <t>Months</t>
  </si>
  <si>
    <t>#/Month</t>
  </si>
  <si>
    <t>Plasma Physics, Plasma Physics and Controlled Fusion, and Journal of Plasma Physics</t>
  </si>
  <si>
    <t>1st Quartile</t>
  </si>
  <si>
    <t>3rd Quartile</t>
  </si>
  <si>
    <t>Science =</t>
  </si>
  <si>
    <t>Includes Science, Science Advances</t>
  </si>
  <si>
    <t>Min (#/Year)</t>
  </si>
  <si>
    <t>Max (#/Year)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</si>
</sst>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0"/>
      <name val="Myriad Pro"/>
    </font>
    <font>
      <sz val="8"/>
      <name val="Myriad Pro"/>
    </font>
    <font>
      <b/>
      <sz val="14"/>
      <name val="Myriad Pro"/>
    </font>
    <font>
      <sz val="14"/>
      <name val="Myriad Pro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Publications/Year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Sheet1!$A$2:$A$29</c:f>
              <c:numCache>
                <c:formatCode>General</c:formatCode>
                <c:ptCount val="2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</c:numCache>
            </c:numRef>
          </c:cat>
          <c:val>
            <c:numRef>
              <c:f>Sheet1!$R$2:$R$29</c:f>
              <c:numCache>
                <c:formatCode>General</c:formatCode>
                <c:ptCount val="28"/>
                <c:pt idx="0">
                  <c:v>33</c:v>
                </c:pt>
                <c:pt idx="1">
                  <c:v>71</c:v>
                </c:pt>
                <c:pt idx="2">
                  <c:v>156</c:v>
                </c:pt>
                <c:pt idx="3">
                  <c:v>175</c:v>
                </c:pt>
                <c:pt idx="4">
                  <c:v>163</c:v>
                </c:pt>
                <c:pt idx="5">
                  <c:v>199</c:v>
                </c:pt>
                <c:pt idx="6">
                  <c:v>200</c:v>
                </c:pt>
                <c:pt idx="7">
                  <c:v>211</c:v>
                </c:pt>
                <c:pt idx="8">
                  <c:v>203</c:v>
                </c:pt>
                <c:pt idx="9">
                  <c:v>144</c:v>
                </c:pt>
                <c:pt idx="10">
                  <c:v>202</c:v>
                </c:pt>
                <c:pt idx="11">
                  <c:v>159</c:v>
                </c:pt>
                <c:pt idx="12">
                  <c:v>172</c:v>
                </c:pt>
                <c:pt idx="13">
                  <c:v>200</c:v>
                </c:pt>
                <c:pt idx="14">
                  <c:v>197</c:v>
                </c:pt>
                <c:pt idx="15">
                  <c:v>200</c:v>
                </c:pt>
                <c:pt idx="16">
                  <c:v>248</c:v>
                </c:pt>
                <c:pt idx="17">
                  <c:v>293</c:v>
                </c:pt>
                <c:pt idx="18">
                  <c:v>244</c:v>
                </c:pt>
                <c:pt idx="19">
                  <c:v>273</c:v>
                </c:pt>
                <c:pt idx="20">
                  <c:v>267</c:v>
                </c:pt>
                <c:pt idx="21">
                  <c:v>313</c:v>
                </c:pt>
                <c:pt idx="22">
                  <c:v>322</c:v>
                </c:pt>
                <c:pt idx="23">
                  <c:v>387</c:v>
                </c:pt>
                <c:pt idx="24">
                  <c:v>360</c:v>
                </c:pt>
                <c:pt idx="25">
                  <c:v>424</c:v>
                </c:pt>
                <c:pt idx="26">
                  <c:v>482</c:v>
                </c:pt>
                <c:pt idx="27">
                  <c:v>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FC-6B4C-85A7-6E0EADDFF3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144122200"/>
        <c:axId val="2144125192"/>
      </c:barChart>
      <c:catAx>
        <c:axId val="2144122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4125192"/>
        <c:crosses val="autoZero"/>
        <c:auto val="1"/>
        <c:lblAlgn val="ctr"/>
        <c:lblOffset val="100"/>
        <c:noMultiLvlLbl val="0"/>
      </c:catAx>
      <c:valAx>
        <c:axId val="2144125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12700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inorGridlines>
        <c:numFmt formatCode="General" sourceLinked="1"/>
        <c:majorTickMark val="in"/>
        <c:minorTickMark val="in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4122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Cumulative Publications/Year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Publications/Year</c:v>
          </c:tx>
          <c:spPr>
            <a:ln w="47625">
              <a:noFill/>
            </a:ln>
          </c:spPr>
          <c:xVal>
            <c:numRef>
              <c:f>Sheet1!$A$2:$A$29</c:f>
              <c:numCache>
                <c:formatCode>General</c:formatCode>
                <c:ptCount val="2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</c:numCache>
            </c:numRef>
          </c:xVal>
          <c:yVal>
            <c:numRef>
              <c:f>Sheet1!$S$2:$S$29</c:f>
              <c:numCache>
                <c:formatCode>General</c:formatCode>
                <c:ptCount val="28"/>
                <c:pt idx="0">
                  <c:v>33</c:v>
                </c:pt>
                <c:pt idx="1">
                  <c:v>104</c:v>
                </c:pt>
                <c:pt idx="2">
                  <c:v>260</c:v>
                </c:pt>
                <c:pt idx="3">
                  <c:v>435</c:v>
                </c:pt>
                <c:pt idx="4">
                  <c:v>598</c:v>
                </c:pt>
                <c:pt idx="5">
                  <c:v>797</c:v>
                </c:pt>
                <c:pt idx="6">
                  <c:v>997</c:v>
                </c:pt>
                <c:pt idx="7">
                  <c:v>1208</c:v>
                </c:pt>
                <c:pt idx="8">
                  <c:v>1411</c:v>
                </c:pt>
                <c:pt idx="9">
                  <c:v>1555</c:v>
                </c:pt>
                <c:pt idx="10">
                  <c:v>1757</c:v>
                </c:pt>
                <c:pt idx="11">
                  <c:v>1916</c:v>
                </c:pt>
                <c:pt idx="12">
                  <c:v>2088</c:v>
                </c:pt>
                <c:pt idx="13">
                  <c:v>2288</c:v>
                </c:pt>
                <c:pt idx="14">
                  <c:v>2485</c:v>
                </c:pt>
                <c:pt idx="15">
                  <c:v>2685</c:v>
                </c:pt>
                <c:pt idx="16">
                  <c:v>2933</c:v>
                </c:pt>
                <c:pt idx="17">
                  <c:v>3226</c:v>
                </c:pt>
                <c:pt idx="18">
                  <c:v>3470</c:v>
                </c:pt>
                <c:pt idx="19">
                  <c:v>3743</c:v>
                </c:pt>
                <c:pt idx="20">
                  <c:v>4010</c:v>
                </c:pt>
                <c:pt idx="21">
                  <c:v>4323</c:v>
                </c:pt>
                <c:pt idx="22">
                  <c:v>4645</c:v>
                </c:pt>
                <c:pt idx="23">
                  <c:v>5032</c:v>
                </c:pt>
                <c:pt idx="24">
                  <c:v>5392</c:v>
                </c:pt>
                <c:pt idx="25">
                  <c:v>5816</c:v>
                </c:pt>
                <c:pt idx="26">
                  <c:v>6298</c:v>
                </c:pt>
                <c:pt idx="27">
                  <c:v>6789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730-1D4A-B96B-5C09ADD047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4177864"/>
        <c:axId val="2144183880"/>
      </c:scatterChart>
      <c:valAx>
        <c:axId val="2144177864"/>
        <c:scaling>
          <c:orientation val="minMax"/>
          <c:max val="2022"/>
          <c:min val="1994"/>
        </c:scaling>
        <c:delete val="0"/>
        <c:axPos val="b"/>
        <c:majorGridlines/>
        <c:minorGridlines/>
        <c:numFmt formatCode="General" sourceLinked="1"/>
        <c:majorTickMark val="out"/>
        <c:minorTickMark val="out"/>
        <c:tickLblPos val="nextTo"/>
        <c:crossAx val="2144183880"/>
        <c:crosses val="autoZero"/>
        <c:crossBetween val="midCat"/>
        <c:majorUnit val="2"/>
        <c:minorUnit val="1"/>
      </c:valAx>
      <c:valAx>
        <c:axId val="2144183880"/>
        <c:scaling>
          <c:orientation val="minMax"/>
          <c:max val="7000"/>
          <c:min val="0"/>
        </c:scaling>
        <c:delete val="0"/>
        <c:axPos val="l"/>
        <c:majorGridlines/>
        <c:minorGridlines/>
        <c:numFmt formatCode="General" sourceLinked="1"/>
        <c:majorTickMark val="out"/>
        <c:minorTickMark val="out"/>
        <c:tickLblPos val="nextTo"/>
        <c:crossAx val="2144177864"/>
        <c:crosses val="autoZero"/>
        <c:crossBetween val="midCat"/>
        <c:majorUnit val="5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139700</xdr:colOff>
      <xdr:row>3</xdr:row>
      <xdr:rowOff>114300</xdr:rowOff>
    </xdr:from>
    <xdr:to>
      <xdr:col>34</xdr:col>
      <xdr:colOff>190500</xdr:colOff>
      <xdr:row>35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482600</xdr:colOff>
      <xdr:row>37</xdr:row>
      <xdr:rowOff>190500</xdr:rowOff>
    </xdr:from>
    <xdr:to>
      <xdr:col>35</xdr:col>
      <xdr:colOff>292100</xdr:colOff>
      <xdr:row>75</xdr:row>
      <xdr:rowOff>165100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7"/>
  <sheetViews>
    <sheetView workbookViewId="0">
      <pane ySplit="800" topLeftCell="A2" activePane="bottomLeft"/>
      <selection activeCell="E1" sqref="E1:F1048576"/>
      <selection pane="bottomLeft" activeCell="S30" sqref="S30"/>
    </sheetView>
  </sheetViews>
  <sheetFormatPr baseColWidth="10" defaultColWidth="10.796875" defaultRowHeight="18" customHeight="1" x14ac:dyDescent="0.3"/>
  <cols>
    <col min="1" max="1" width="28.3984375" style="3" customWidth="1"/>
    <col min="2" max="2" width="11.3984375" style="3" customWidth="1"/>
    <col min="3" max="3" width="11.796875" style="3" customWidth="1"/>
    <col min="4" max="8" width="10.796875" style="3"/>
    <col min="9" max="9" width="12" style="3" customWidth="1"/>
    <col min="10" max="15" width="10.796875" style="3"/>
    <col min="16" max="16" width="12" style="3" bestFit="1" customWidth="1"/>
    <col min="17" max="17" width="10.796875" style="3"/>
    <col min="18" max="18" width="11.3984375" style="3" customWidth="1"/>
    <col min="19" max="19" width="18" style="3" bestFit="1" customWidth="1"/>
    <col min="20" max="16384" width="10.796875" style="2"/>
  </cols>
  <sheetData>
    <row r="1" spans="1:19" ht="18" customHeight="1" x14ac:dyDescent="0.3">
      <c r="A1" s="1" t="s">
        <v>1</v>
      </c>
      <c r="B1" s="1" t="s">
        <v>2</v>
      </c>
      <c r="C1" s="1" t="s">
        <v>3</v>
      </c>
      <c r="D1" s="1" t="s">
        <v>4</v>
      </c>
      <c r="E1" s="1" t="s">
        <v>7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53</v>
      </c>
      <c r="O1" s="1" t="s">
        <v>48</v>
      </c>
      <c r="P1" s="1" t="s">
        <v>16</v>
      </c>
      <c r="Q1" s="1" t="s">
        <v>17</v>
      </c>
      <c r="R1" s="1" t="s">
        <v>0</v>
      </c>
      <c r="S1" s="1" t="s">
        <v>18</v>
      </c>
    </row>
    <row r="2" spans="1:19" ht="18" customHeight="1" x14ac:dyDescent="0.3">
      <c r="A2" s="3">
        <v>1995</v>
      </c>
      <c r="B2" s="3">
        <v>1</v>
      </c>
      <c r="C2" s="3">
        <v>0</v>
      </c>
      <c r="D2" s="3">
        <v>0</v>
      </c>
      <c r="E2" s="3">
        <v>1</v>
      </c>
      <c r="F2" s="3">
        <v>1</v>
      </c>
      <c r="G2" s="3">
        <v>0</v>
      </c>
      <c r="H2" s="3">
        <v>0</v>
      </c>
      <c r="I2" s="3">
        <v>0</v>
      </c>
      <c r="J2" s="3">
        <v>14</v>
      </c>
      <c r="K2" s="3">
        <v>0</v>
      </c>
      <c r="L2" s="3">
        <v>0</v>
      </c>
      <c r="M2" s="3">
        <v>1</v>
      </c>
      <c r="N2" s="3">
        <v>0</v>
      </c>
      <c r="O2" s="3">
        <v>0</v>
      </c>
      <c r="P2" s="3">
        <f t="shared" ref="P2:P29" si="0">SUM(B2:O2)</f>
        <v>18</v>
      </c>
      <c r="Q2" s="3">
        <f>R2-P2</f>
        <v>15</v>
      </c>
      <c r="R2" s="3">
        <v>33</v>
      </c>
      <c r="S2" s="3">
        <f>R2</f>
        <v>33</v>
      </c>
    </row>
    <row r="3" spans="1:19" ht="18" customHeight="1" x14ac:dyDescent="0.3">
      <c r="A3" s="3">
        <v>1996</v>
      </c>
      <c r="B3" s="3">
        <v>1</v>
      </c>
      <c r="C3" s="3">
        <v>0</v>
      </c>
      <c r="D3" s="3">
        <v>0</v>
      </c>
      <c r="E3" s="3">
        <v>31</v>
      </c>
      <c r="F3" s="3">
        <v>1</v>
      </c>
      <c r="G3" s="3">
        <v>1</v>
      </c>
      <c r="H3" s="3">
        <v>4</v>
      </c>
      <c r="I3" s="3">
        <v>0</v>
      </c>
      <c r="J3" s="3">
        <v>1</v>
      </c>
      <c r="K3" s="3">
        <v>0</v>
      </c>
      <c r="L3" s="3">
        <v>1</v>
      </c>
      <c r="M3" s="3">
        <v>1</v>
      </c>
      <c r="N3" s="3">
        <v>0</v>
      </c>
      <c r="O3" s="3">
        <v>0</v>
      </c>
      <c r="P3" s="3">
        <f t="shared" si="0"/>
        <v>41</v>
      </c>
      <c r="Q3" s="3">
        <f t="shared" ref="Q3:Q22" si="1">R3-P3</f>
        <v>30</v>
      </c>
      <c r="R3" s="3">
        <v>71</v>
      </c>
      <c r="S3" s="3">
        <f>R3+S2</f>
        <v>104</v>
      </c>
    </row>
    <row r="4" spans="1:19" ht="18" customHeight="1" x14ac:dyDescent="0.3">
      <c r="A4" s="3">
        <v>1997</v>
      </c>
      <c r="B4" s="3">
        <v>1</v>
      </c>
      <c r="C4" s="3">
        <v>0</v>
      </c>
      <c r="D4" s="3">
        <v>0</v>
      </c>
      <c r="E4" s="3">
        <v>30</v>
      </c>
      <c r="F4" s="3">
        <v>10</v>
      </c>
      <c r="G4" s="3">
        <v>9</v>
      </c>
      <c r="H4" s="3">
        <v>1</v>
      </c>
      <c r="I4" s="3">
        <v>4</v>
      </c>
      <c r="J4" s="3">
        <v>5</v>
      </c>
      <c r="K4" s="3">
        <v>5</v>
      </c>
      <c r="L4" s="3">
        <v>28</v>
      </c>
      <c r="M4" s="3">
        <v>1</v>
      </c>
      <c r="N4" s="3">
        <v>0</v>
      </c>
      <c r="O4" s="3">
        <v>0</v>
      </c>
      <c r="P4" s="3">
        <f t="shared" si="0"/>
        <v>94</v>
      </c>
      <c r="Q4" s="3">
        <f t="shared" si="1"/>
        <v>62</v>
      </c>
      <c r="R4" s="3">
        <v>156</v>
      </c>
      <c r="S4" s="3">
        <f t="shared" ref="S4:S18" si="2">R4+S3</f>
        <v>260</v>
      </c>
    </row>
    <row r="5" spans="1:19" ht="18" customHeight="1" x14ac:dyDescent="0.3">
      <c r="A5" s="3">
        <v>1998</v>
      </c>
      <c r="B5" s="3">
        <v>2</v>
      </c>
      <c r="C5" s="3">
        <v>0</v>
      </c>
      <c r="D5" s="3">
        <v>0</v>
      </c>
      <c r="E5" s="3">
        <v>46</v>
      </c>
      <c r="F5" s="3">
        <v>48</v>
      </c>
      <c r="G5" s="3">
        <v>6</v>
      </c>
      <c r="H5" s="3">
        <v>2</v>
      </c>
      <c r="I5" s="3">
        <v>3</v>
      </c>
      <c r="J5" s="3">
        <v>12</v>
      </c>
      <c r="K5" s="3">
        <v>7</v>
      </c>
      <c r="L5" s="3">
        <v>7</v>
      </c>
      <c r="M5" s="3">
        <v>1</v>
      </c>
      <c r="N5" s="3">
        <v>0</v>
      </c>
      <c r="O5" s="3">
        <v>6</v>
      </c>
      <c r="P5" s="3">
        <f t="shared" si="0"/>
        <v>140</v>
      </c>
      <c r="Q5" s="3">
        <f t="shared" si="1"/>
        <v>35</v>
      </c>
      <c r="R5" s="3">
        <v>175</v>
      </c>
      <c r="S5" s="3">
        <f t="shared" si="2"/>
        <v>435</v>
      </c>
    </row>
    <row r="6" spans="1:19" ht="18" customHeight="1" x14ac:dyDescent="0.3">
      <c r="A6" s="3">
        <v>1999</v>
      </c>
      <c r="B6" s="3">
        <v>0</v>
      </c>
      <c r="C6" s="3">
        <v>1</v>
      </c>
      <c r="D6" s="3">
        <v>0</v>
      </c>
      <c r="E6" s="3">
        <v>23</v>
      </c>
      <c r="F6" s="3">
        <v>28</v>
      </c>
      <c r="G6" s="3">
        <v>11</v>
      </c>
      <c r="H6" s="3">
        <v>4</v>
      </c>
      <c r="I6" s="3">
        <v>2</v>
      </c>
      <c r="J6" s="3">
        <v>6</v>
      </c>
      <c r="K6" s="3">
        <v>16</v>
      </c>
      <c r="L6" s="3">
        <v>3</v>
      </c>
      <c r="M6" s="3">
        <v>6</v>
      </c>
      <c r="N6" s="3">
        <v>0</v>
      </c>
      <c r="O6" s="3">
        <v>3</v>
      </c>
      <c r="P6" s="3">
        <f t="shared" si="0"/>
        <v>103</v>
      </c>
      <c r="Q6" s="3">
        <f t="shared" si="1"/>
        <v>60</v>
      </c>
      <c r="R6" s="3">
        <v>163</v>
      </c>
      <c r="S6" s="3">
        <f t="shared" si="2"/>
        <v>598</v>
      </c>
    </row>
    <row r="7" spans="1:19" ht="18" customHeight="1" x14ac:dyDescent="0.3">
      <c r="A7" s="3">
        <v>2000</v>
      </c>
      <c r="B7" s="3">
        <v>1</v>
      </c>
      <c r="C7" s="3">
        <v>0</v>
      </c>
      <c r="D7" s="3">
        <v>0</v>
      </c>
      <c r="E7" s="3">
        <v>18</v>
      </c>
      <c r="F7" s="3">
        <v>48</v>
      </c>
      <c r="G7" s="3">
        <v>11</v>
      </c>
      <c r="H7" s="3">
        <v>3</v>
      </c>
      <c r="I7" s="3">
        <v>3</v>
      </c>
      <c r="J7" s="3">
        <v>2</v>
      </c>
      <c r="K7" s="3">
        <v>18</v>
      </c>
      <c r="L7" s="3">
        <v>19</v>
      </c>
      <c r="M7" s="3">
        <v>12</v>
      </c>
      <c r="N7" s="3">
        <v>0</v>
      </c>
      <c r="O7" s="3">
        <v>8</v>
      </c>
      <c r="P7" s="3">
        <f t="shared" si="0"/>
        <v>143</v>
      </c>
      <c r="Q7" s="3">
        <f t="shared" si="1"/>
        <v>56</v>
      </c>
      <c r="R7" s="3">
        <v>199</v>
      </c>
      <c r="S7" s="3">
        <f t="shared" si="2"/>
        <v>797</v>
      </c>
    </row>
    <row r="8" spans="1:19" ht="18" customHeight="1" x14ac:dyDescent="0.3">
      <c r="A8" s="3">
        <v>2001</v>
      </c>
      <c r="B8" s="3">
        <v>1</v>
      </c>
      <c r="C8" s="3">
        <v>1</v>
      </c>
      <c r="D8" s="3">
        <v>0</v>
      </c>
      <c r="E8" s="3">
        <v>6</v>
      </c>
      <c r="F8" s="3">
        <v>53</v>
      </c>
      <c r="G8" s="3">
        <v>12</v>
      </c>
      <c r="H8" s="3">
        <v>7</v>
      </c>
      <c r="I8" s="3">
        <v>11</v>
      </c>
      <c r="J8" s="3">
        <v>9</v>
      </c>
      <c r="K8" s="3">
        <v>17</v>
      </c>
      <c r="L8" s="3">
        <v>10</v>
      </c>
      <c r="M8" s="3">
        <v>9</v>
      </c>
      <c r="N8" s="3">
        <v>0</v>
      </c>
      <c r="O8" s="3">
        <v>3</v>
      </c>
      <c r="P8" s="3">
        <f t="shared" si="0"/>
        <v>139</v>
      </c>
      <c r="Q8" s="3">
        <f t="shared" si="1"/>
        <v>61</v>
      </c>
      <c r="R8" s="3">
        <v>200</v>
      </c>
      <c r="S8" s="3">
        <f t="shared" si="2"/>
        <v>997</v>
      </c>
    </row>
    <row r="9" spans="1:19" ht="18" customHeight="1" x14ac:dyDescent="0.3">
      <c r="A9" s="3">
        <v>2002</v>
      </c>
      <c r="B9" s="3">
        <v>0</v>
      </c>
      <c r="C9" s="3">
        <v>0</v>
      </c>
      <c r="D9" s="3">
        <v>1</v>
      </c>
      <c r="E9" s="3">
        <v>16</v>
      </c>
      <c r="F9" s="3">
        <v>42</v>
      </c>
      <c r="G9" s="3">
        <v>12</v>
      </c>
      <c r="H9" s="3">
        <v>8</v>
      </c>
      <c r="I9" s="3">
        <v>8</v>
      </c>
      <c r="J9" s="3">
        <v>1</v>
      </c>
      <c r="K9" s="3">
        <v>32</v>
      </c>
      <c r="L9" s="3">
        <v>24</v>
      </c>
      <c r="M9" s="3">
        <v>13</v>
      </c>
      <c r="N9" s="3">
        <v>2</v>
      </c>
      <c r="O9" s="3">
        <v>2</v>
      </c>
      <c r="P9" s="3">
        <f t="shared" si="0"/>
        <v>161</v>
      </c>
      <c r="Q9" s="3">
        <f t="shared" si="1"/>
        <v>50</v>
      </c>
      <c r="R9" s="3">
        <v>211</v>
      </c>
      <c r="S9" s="3">
        <f t="shared" si="2"/>
        <v>1208</v>
      </c>
    </row>
    <row r="10" spans="1:19" ht="18" customHeight="1" x14ac:dyDescent="0.3">
      <c r="A10" s="3">
        <v>2003</v>
      </c>
      <c r="B10" s="3">
        <v>0</v>
      </c>
      <c r="C10" s="3">
        <v>0</v>
      </c>
      <c r="D10" s="3">
        <v>0</v>
      </c>
      <c r="E10" s="3">
        <v>13</v>
      </c>
      <c r="F10" s="3">
        <v>45</v>
      </c>
      <c r="G10" s="3">
        <v>19</v>
      </c>
      <c r="H10" s="3">
        <v>8</v>
      </c>
      <c r="I10" s="3">
        <v>9</v>
      </c>
      <c r="J10" s="3">
        <v>6</v>
      </c>
      <c r="K10" s="3">
        <v>12</v>
      </c>
      <c r="L10" s="3">
        <v>29</v>
      </c>
      <c r="M10" s="3">
        <v>2</v>
      </c>
      <c r="N10" s="3">
        <v>0</v>
      </c>
      <c r="O10" s="3">
        <v>0</v>
      </c>
      <c r="P10" s="3">
        <f t="shared" si="0"/>
        <v>143</v>
      </c>
      <c r="Q10" s="3">
        <f t="shared" si="1"/>
        <v>60</v>
      </c>
      <c r="R10" s="3">
        <v>203</v>
      </c>
      <c r="S10" s="3">
        <f t="shared" si="2"/>
        <v>1411</v>
      </c>
    </row>
    <row r="11" spans="1:19" ht="18" customHeight="1" x14ac:dyDescent="0.3">
      <c r="A11" s="3">
        <v>2004</v>
      </c>
      <c r="B11" s="3">
        <v>0</v>
      </c>
      <c r="C11" s="3">
        <v>0</v>
      </c>
      <c r="D11" s="3">
        <v>0</v>
      </c>
      <c r="E11" s="3">
        <v>11</v>
      </c>
      <c r="F11" s="3">
        <v>30</v>
      </c>
      <c r="G11" s="3">
        <v>7</v>
      </c>
      <c r="H11" s="3">
        <v>5</v>
      </c>
      <c r="I11" s="3">
        <v>5</v>
      </c>
      <c r="J11" s="3">
        <v>5</v>
      </c>
      <c r="K11" s="3">
        <v>30</v>
      </c>
      <c r="L11" s="3">
        <v>3</v>
      </c>
      <c r="M11" s="3">
        <v>9</v>
      </c>
      <c r="N11" s="3">
        <v>2</v>
      </c>
      <c r="O11" s="3">
        <v>3</v>
      </c>
      <c r="P11" s="3">
        <f t="shared" si="0"/>
        <v>110</v>
      </c>
      <c r="Q11" s="3">
        <f t="shared" si="1"/>
        <v>34</v>
      </c>
      <c r="R11" s="3">
        <v>144</v>
      </c>
      <c r="S11" s="3">
        <f t="shared" si="2"/>
        <v>1555</v>
      </c>
    </row>
    <row r="12" spans="1:19" ht="18" customHeight="1" x14ac:dyDescent="0.3">
      <c r="A12" s="3">
        <v>2005</v>
      </c>
      <c r="B12" s="3">
        <v>0</v>
      </c>
      <c r="C12" s="3">
        <v>2</v>
      </c>
      <c r="D12" s="3">
        <v>2</v>
      </c>
      <c r="E12" s="3">
        <v>6</v>
      </c>
      <c r="F12" s="3">
        <v>32</v>
      </c>
      <c r="G12" s="3">
        <v>13</v>
      </c>
      <c r="H12" s="3">
        <v>8</v>
      </c>
      <c r="I12" s="3">
        <v>4</v>
      </c>
      <c r="J12" s="3">
        <v>3</v>
      </c>
      <c r="K12" s="3">
        <v>17</v>
      </c>
      <c r="L12" s="3">
        <v>28</v>
      </c>
      <c r="M12" s="3">
        <v>9</v>
      </c>
      <c r="N12" s="3">
        <v>0</v>
      </c>
      <c r="O12" s="3">
        <v>3</v>
      </c>
      <c r="P12" s="3">
        <f t="shared" si="0"/>
        <v>127</v>
      </c>
      <c r="Q12" s="3">
        <f t="shared" si="1"/>
        <v>75</v>
      </c>
      <c r="R12" s="3">
        <v>202</v>
      </c>
      <c r="S12" s="3">
        <f t="shared" si="2"/>
        <v>1757</v>
      </c>
    </row>
    <row r="13" spans="1:19" ht="18" customHeight="1" x14ac:dyDescent="0.3">
      <c r="A13" s="3">
        <v>2006</v>
      </c>
      <c r="B13" s="3">
        <v>0</v>
      </c>
      <c r="C13" s="3">
        <v>4</v>
      </c>
      <c r="D13" s="3">
        <v>0</v>
      </c>
      <c r="E13" s="3">
        <v>9</v>
      </c>
      <c r="F13" s="3">
        <v>28</v>
      </c>
      <c r="G13" s="3">
        <v>22</v>
      </c>
      <c r="H13" s="3">
        <v>9</v>
      </c>
      <c r="I13" s="3">
        <v>8</v>
      </c>
      <c r="J13" s="3">
        <v>9</v>
      </c>
      <c r="K13" s="3">
        <v>13</v>
      </c>
      <c r="L13" s="3">
        <v>12</v>
      </c>
      <c r="M13" s="3">
        <v>3</v>
      </c>
      <c r="N13" s="3">
        <v>0</v>
      </c>
      <c r="O13" s="3">
        <v>0</v>
      </c>
      <c r="P13" s="3">
        <f t="shared" si="0"/>
        <v>117</v>
      </c>
      <c r="Q13" s="3">
        <f t="shared" si="1"/>
        <v>42</v>
      </c>
      <c r="R13" s="3">
        <v>159</v>
      </c>
      <c r="S13" s="3">
        <f t="shared" si="2"/>
        <v>1916</v>
      </c>
    </row>
    <row r="14" spans="1:19" ht="18" customHeight="1" x14ac:dyDescent="0.3">
      <c r="A14" s="3">
        <v>2007</v>
      </c>
      <c r="B14" s="3">
        <v>0</v>
      </c>
      <c r="C14" s="3">
        <v>1</v>
      </c>
      <c r="D14" s="3">
        <v>2</v>
      </c>
      <c r="E14" s="3">
        <v>9</v>
      </c>
      <c r="F14" s="3">
        <v>26</v>
      </c>
      <c r="G14" s="3">
        <v>31</v>
      </c>
      <c r="H14" s="3">
        <v>6</v>
      </c>
      <c r="I14" s="3">
        <v>19</v>
      </c>
      <c r="J14" s="3">
        <v>5</v>
      </c>
      <c r="K14" s="3">
        <v>13</v>
      </c>
      <c r="L14" s="3">
        <v>9</v>
      </c>
      <c r="M14" s="3">
        <v>6</v>
      </c>
      <c r="N14" s="3">
        <v>3</v>
      </c>
      <c r="O14" s="3">
        <v>2</v>
      </c>
      <c r="P14" s="3">
        <f t="shared" si="0"/>
        <v>132</v>
      </c>
      <c r="Q14" s="3">
        <f t="shared" si="1"/>
        <v>40</v>
      </c>
      <c r="R14" s="3">
        <v>172</v>
      </c>
      <c r="S14" s="3">
        <f t="shared" si="2"/>
        <v>2088</v>
      </c>
    </row>
    <row r="15" spans="1:19" ht="18" customHeight="1" x14ac:dyDescent="0.3">
      <c r="A15" s="3">
        <v>2008</v>
      </c>
      <c r="B15" s="3">
        <v>0</v>
      </c>
      <c r="C15" s="3">
        <v>1</v>
      </c>
      <c r="D15" s="3">
        <v>3</v>
      </c>
      <c r="E15" s="3">
        <v>11</v>
      </c>
      <c r="F15" s="3">
        <v>37</v>
      </c>
      <c r="G15" s="3">
        <v>24</v>
      </c>
      <c r="H15" s="3">
        <v>13</v>
      </c>
      <c r="I15" s="3">
        <v>10</v>
      </c>
      <c r="J15" s="3">
        <v>10</v>
      </c>
      <c r="K15" s="3">
        <v>18</v>
      </c>
      <c r="L15" s="3">
        <v>18</v>
      </c>
      <c r="M15" s="3">
        <v>16</v>
      </c>
      <c r="N15" s="3">
        <v>2</v>
      </c>
      <c r="O15" s="3">
        <v>1</v>
      </c>
      <c r="P15" s="3">
        <f t="shared" si="0"/>
        <v>164</v>
      </c>
      <c r="Q15" s="3">
        <f t="shared" si="1"/>
        <v>36</v>
      </c>
      <c r="R15" s="3">
        <v>200</v>
      </c>
      <c r="S15" s="3">
        <f t="shared" si="2"/>
        <v>2288</v>
      </c>
    </row>
    <row r="16" spans="1:19" ht="18" customHeight="1" x14ac:dyDescent="0.3">
      <c r="A16" s="3">
        <v>2009</v>
      </c>
      <c r="B16" s="3">
        <v>0</v>
      </c>
      <c r="C16" s="3">
        <v>0</v>
      </c>
      <c r="D16" s="3">
        <v>1</v>
      </c>
      <c r="E16" s="3">
        <v>9</v>
      </c>
      <c r="F16" s="3">
        <v>39</v>
      </c>
      <c r="G16" s="3">
        <v>27</v>
      </c>
      <c r="H16" s="3">
        <v>6</v>
      </c>
      <c r="I16" s="3">
        <v>19</v>
      </c>
      <c r="J16" s="3">
        <v>3</v>
      </c>
      <c r="K16" s="3">
        <v>17</v>
      </c>
      <c r="L16" s="3">
        <v>9</v>
      </c>
      <c r="M16" s="3">
        <v>8</v>
      </c>
      <c r="N16" s="3">
        <v>6</v>
      </c>
      <c r="O16" s="3">
        <v>2</v>
      </c>
      <c r="P16" s="3">
        <f t="shared" si="0"/>
        <v>146</v>
      </c>
      <c r="Q16" s="3">
        <f t="shared" si="1"/>
        <v>51</v>
      </c>
      <c r="R16" s="3">
        <v>197</v>
      </c>
      <c r="S16" s="3">
        <f t="shared" si="2"/>
        <v>2485</v>
      </c>
    </row>
    <row r="17" spans="1:19" ht="18" customHeight="1" x14ac:dyDescent="0.3">
      <c r="A17" s="3">
        <v>2010</v>
      </c>
      <c r="B17" s="3">
        <v>0</v>
      </c>
      <c r="C17" s="3">
        <v>1</v>
      </c>
      <c r="D17" s="3">
        <v>1</v>
      </c>
      <c r="E17" s="3">
        <v>10</v>
      </c>
      <c r="F17" s="3">
        <v>60</v>
      </c>
      <c r="G17" s="3">
        <v>29</v>
      </c>
      <c r="H17" s="3">
        <v>2</v>
      </c>
      <c r="I17" s="3">
        <v>20</v>
      </c>
      <c r="J17" s="3">
        <v>4</v>
      </c>
      <c r="K17" s="3">
        <v>9</v>
      </c>
      <c r="L17" s="3">
        <v>7</v>
      </c>
      <c r="M17" s="3">
        <v>2</v>
      </c>
      <c r="N17" s="3">
        <v>2</v>
      </c>
      <c r="O17" s="3">
        <v>6</v>
      </c>
      <c r="P17" s="3">
        <f t="shared" si="0"/>
        <v>153</v>
      </c>
      <c r="Q17" s="3">
        <f t="shared" si="1"/>
        <v>47</v>
      </c>
      <c r="R17" s="3">
        <v>200</v>
      </c>
      <c r="S17" s="3">
        <f t="shared" si="2"/>
        <v>2685</v>
      </c>
    </row>
    <row r="18" spans="1:19" ht="18" customHeight="1" x14ac:dyDescent="0.3">
      <c r="A18" s="3">
        <v>2011</v>
      </c>
      <c r="B18" s="3">
        <v>0</v>
      </c>
      <c r="C18" s="3">
        <v>0</v>
      </c>
      <c r="D18" s="3">
        <v>4</v>
      </c>
      <c r="E18" s="3">
        <v>14</v>
      </c>
      <c r="F18" s="3">
        <v>55</v>
      </c>
      <c r="G18" s="3">
        <v>36</v>
      </c>
      <c r="H18" s="3">
        <v>8</v>
      </c>
      <c r="I18" s="3">
        <v>27</v>
      </c>
      <c r="J18" s="3">
        <v>12</v>
      </c>
      <c r="K18" s="3">
        <v>12</v>
      </c>
      <c r="L18" s="3">
        <v>5</v>
      </c>
      <c r="M18" s="3">
        <v>19</v>
      </c>
      <c r="N18" s="3">
        <v>2</v>
      </c>
      <c r="O18" s="3">
        <v>2</v>
      </c>
      <c r="P18" s="3">
        <f t="shared" si="0"/>
        <v>196</v>
      </c>
      <c r="Q18" s="3">
        <f t="shared" si="1"/>
        <v>52</v>
      </c>
      <c r="R18" s="3">
        <v>248</v>
      </c>
      <c r="S18" s="3">
        <f t="shared" si="2"/>
        <v>2933</v>
      </c>
    </row>
    <row r="19" spans="1:19" ht="18" customHeight="1" x14ac:dyDescent="0.3">
      <c r="A19" s="3">
        <v>2012</v>
      </c>
      <c r="B19" s="3">
        <v>0</v>
      </c>
      <c r="C19" s="3">
        <v>1</v>
      </c>
      <c r="D19" s="3">
        <v>1</v>
      </c>
      <c r="E19" s="3">
        <v>10</v>
      </c>
      <c r="F19" s="3">
        <v>88</v>
      </c>
      <c r="G19" s="3">
        <v>47</v>
      </c>
      <c r="H19" s="3">
        <v>1</v>
      </c>
      <c r="I19" s="3">
        <v>23</v>
      </c>
      <c r="J19" s="3">
        <v>13</v>
      </c>
      <c r="K19" s="3">
        <v>16</v>
      </c>
      <c r="L19" s="3">
        <v>7</v>
      </c>
      <c r="M19" s="3">
        <v>10</v>
      </c>
      <c r="N19" s="3">
        <v>1</v>
      </c>
      <c r="O19" s="3">
        <v>5</v>
      </c>
      <c r="P19" s="3">
        <f t="shared" si="0"/>
        <v>223</v>
      </c>
      <c r="Q19" s="3">
        <f t="shared" si="1"/>
        <v>70</v>
      </c>
      <c r="R19" s="3">
        <v>293</v>
      </c>
      <c r="S19" s="3">
        <f t="shared" ref="S19:S26" si="3">R19+S18</f>
        <v>3226</v>
      </c>
    </row>
    <row r="20" spans="1:19" ht="18" customHeight="1" x14ac:dyDescent="0.3">
      <c r="A20" s="3">
        <v>2013</v>
      </c>
      <c r="B20" s="3">
        <v>0</v>
      </c>
      <c r="C20" s="3">
        <v>2</v>
      </c>
      <c r="D20" s="3">
        <v>5</v>
      </c>
      <c r="E20" s="3">
        <v>11</v>
      </c>
      <c r="F20" s="3">
        <v>74</v>
      </c>
      <c r="G20" s="3">
        <v>41</v>
      </c>
      <c r="H20" s="3">
        <v>7</v>
      </c>
      <c r="I20" s="3">
        <v>18</v>
      </c>
      <c r="J20" s="3">
        <v>8</v>
      </c>
      <c r="K20" s="3">
        <v>11</v>
      </c>
      <c r="L20" s="3">
        <v>7</v>
      </c>
      <c r="M20" s="3">
        <v>5</v>
      </c>
      <c r="N20" s="3">
        <v>10</v>
      </c>
      <c r="O20" s="3">
        <v>0</v>
      </c>
      <c r="P20" s="3">
        <f t="shared" si="0"/>
        <v>199</v>
      </c>
      <c r="Q20" s="3">
        <f t="shared" si="1"/>
        <v>45</v>
      </c>
      <c r="R20" s="3">
        <v>244</v>
      </c>
      <c r="S20" s="3">
        <f t="shared" si="3"/>
        <v>3470</v>
      </c>
    </row>
    <row r="21" spans="1:19" ht="18" customHeight="1" x14ac:dyDescent="0.3">
      <c r="A21" s="3">
        <v>2014</v>
      </c>
      <c r="B21" s="3">
        <v>4</v>
      </c>
      <c r="C21" s="3">
        <v>1</v>
      </c>
      <c r="D21" s="3">
        <v>3</v>
      </c>
      <c r="E21" s="3">
        <v>12</v>
      </c>
      <c r="F21" s="3">
        <v>94</v>
      </c>
      <c r="G21" s="3">
        <v>47</v>
      </c>
      <c r="H21" s="3">
        <v>8</v>
      </c>
      <c r="I21" s="3">
        <v>32</v>
      </c>
      <c r="J21" s="3">
        <v>3</v>
      </c>
      <c r="K21" s="3">
        <v>7</v>
      </c>
      <c r="L21" s="3">
        <v>5</v>
      </c>
      <c r="M21" s="3">
        <v>6</v>
      </c>
      <c r="N21" s="3">
        <v>8</v>
      </c>
      <c r="O21" s="3">
        <v>2</v>
      </c>
      <c r="P21" s="3">
        <f t="shared" si="0"/>
        <v>232</v>
      </c>
      <c r="Q21" s="3">
        <f>R21-P21</f>
        <v>41</v>
      </c>
      <c r="R21" s="3">
        <v>273</v>
      </c>
      <c r="S21" s="3">
        <f t="shared" si="3"/>
        <v>3743</v>
      </c>
    </row>
    <row r="22" spans="1:19" ht="18" customHeight="1" x14ac:dyDescent="0.3">
      <c r="A22" s="3">
        <v>2015</v>
      </c>
      <c r="B22" s="3">
        <v>0</v>
      </c>
      <c r="C22" s="3">
        <v>7</v>
      </c>
      <c r="D22" s="3">
        <v>1</v>
      </c>
      <c r="E22" s="3">
        <v>13</v>
      </c>
      <c r="F22" s="3">
        <v>36</v>
      </c>
      <c r="G22" s="3">
        <v>63</v>
      </c>
      <c r="H22" s="3">
        <v>5</v>
      </c>
      <c r="I22" s="3">
        <v>33</v>
      </c>
      <c r="J22" s="3">
        <v>9</v>
      </c>
      <c r="K22" s="3">
        <v>15</v>
      </c>
      <c r="L22" s="3">
        <v>4</v>
      </c>
      <c r="M22" s="3">
        <v>4</v>
      </c>
      <c r="N22" s="3">
        <v>4</v>
      </c>
      <c r="O22" s="3">
        <v>2</v>
      </c>
      <c r="P22" s="3">
        <f t="shared" si="0"/>
        <v>196</v>
      </c>
      <c r="Q22" s="3">
        <f t="shared" si="1"/>
        <v>71</v>
      </c>
      <c r="R22" s="3">
        <v>267</v>
      </c>
      <c r="S22" s="3">
        <f t="shared" si="3"/>
        <v>4010</v>
      </c>
    </row>
    <row r="23" spans="1:19" ht="18" customHeight="1" x14ac:dyDescent="0.3">
      <c r="A23" s="3">
        <v>2016</v>
      </c>
      <c r="B23" s="3">
        <v>0</v>
      </c>
      <c r="C23" s="3">
        <v>5</v>
      </c>
      <c r="D23" s="3">
        <v>6</v>
      </c>
      <c r="E23" s="3">
        <v>22</v>
      </c>
      <c r="F23" s="3">
        <v>53</v>
      </c>
      <c r="G23" s="3">
        <v>72</v>
      </c>
      <c r="H23" s="3">
        <v>6</v>
      </c>
      <c r="I23" s="3">
        <v>22</v>
      </c>
      <c r="J23" s="3">
        <v>4</v>
      </c>
      <c r="K23" s="3">
        <v>10</v>
      </c>
      <c r="L23" s="3">
        <v>11</v>
      </c>
      <c r="M23" s="3">
        <v>5</v>
      </c>
      <c r="N23" s="3">
        <v>3</v>
      </c>
      <c r="O23" s="3">
        <v>6</v>
      </c>
      <c r="P23" s="3">
        <f t="shared" si="0"/>
        <v>225</v>
      </c>
      <c r="Q23" s="3">
        <f t="shared" ref="Q23:Q29" si="4">R23-P23</f>
        <v>88</v>
      </c>
      <c r="R23" s="3">
        <v>313</v>
      </c>
      <c r="S23" s="3">
        <f t="shared" si="3"/>
        <v>4323</v>
      </c>
    </row>
    <row r="24" spans="1:19" ht="18" customHeight="1" x14ac:dyDescent="0.3">
      <c r="A24" s="3">
        <v>2017</v>
      </c>
      <c r="B24" s="3">
        <v>0</v>
      </c>
      <c r="C24" s="3">
        <v>3</v>
      </c>
      <c r="D24" s="3">
        <v>0</v>
      </c>
      <c r="E24" s="3">
        <v>7</v>
      </c>
      <c r="F24" s="3">
        <v>77</v>
      </c>
      <c r="G24" s="3">
        <v>61</v>
      </c>
      <c r="H24" s="3">
        <v>3</v>
      </c>
      <c r="I24" s="3">
        <v>41</v>
      </c>
      <c r="J24" s="3">
        <v>13</v>
      </c>
      <c r="K24" s="3">
        <v>9</v>
      </c>
      <c r="L24" s="3">
        <v>14</v>
      </c>
      <c r="M24" s="3">
        <v>7</v>
      </c>
      <c r="N24" s="3">
        <v>11</v>
      </c>
      <c r="O24" s="3">
        <v>7</v>
      </c>
      <c r="P24" s="3">
        <f t="shared" si="0"/>
        <v>253</v>
      </c>
      <c r="Q24" s="3">
        <f t="shared" si="4"/>
        <v>69</v>
      </c>
      <c r="R24" s="3">
        <v>322</v>
      </c>
      <c r="S24" s="3">
        <f>R24+S23</f>
        <v>4645</v>
      </c>
    </row>
    <row r="25" spans="1:19" ht="18" customHeight="1" x14ac:dyDescent="0.3">
      <c r="A25" s="3">
        <v>2018</v>
      </c>
      <c r="B25" s="3">
        <v>0</v>
      </c>
      <c r="C25" s="3">
        <v>5</v>
      </c>
      <c r="D25" s="3">
        <v>2</v>
      </c>
      <c r="E25" s="3">
        <v>18</v>
      </c>
      <c r="F25" s="3">
        <v>74</v>
      </c>
      <c r="G25" s="3">
        <v>77</v>
      </c>
      <c r="H25" s="3">
        <v>14</v>
      </c>
      <c r="I25" s="3">
        <v>26</v>
      </c>
      <c r="J25" s="3">
        <v>7</v>
      </c>
      <c r="K25" s="3">
        <v>12</v>
      </c>
      <c r="L25" s="3">
        <v>6</v>
      </c>
      <c r="M25" s="3">
        <v>23</v>
      </c>
      <c r="N25" s="3">
        <v>22</v>
      </c>
      <c r="O25" s="3">
        <v>3</v>
      </c>
      <c r="P25" s="3">
        <f t="shared" si="0"/>
        <v>289</v>
      </c>
      <c r="Q25" s="3">
        <f t="shared" si="4"/>
        <v>98</v>
      </c>
      <c r="R25" s="3">
        <v>387</v>
      </c>
      <c r="S25" s="3">
        <f>R25+S24</f>
        <v>5032</v>
      </c>
    </row>
    <row r="26" spans="1:19" ht="18" customHeight="1" x14ac:dyDescent="0.3">
      <c r="A26" s="3">
        <v>2019</v>
      </c>
      <c r="B26" s="3">
        <v>0</v>
      </c>
      <c r="C26" s="3">
        <v>1</v>
      </c>
      <c r="D26" s="3">
        <v>1</v>
      </c>
      <c r="E26" s="3">
        <v>13</v>
      </c>
      <c r="F26" s="3">
        <v>79</v>
      </c>
      <c r="G26" s="3">
        <v>79</v>
      </c>
      <c r="H26" s="3">
        <v>12</v>
      </c>
      <c r="I26" s="3">
        <v>31</v>
      </c>
      <c r="J26" s="3">
        <v>3</v>
      </c>
      <c r="K26" s="3">
        <v>11</v>
      </c>
      <c r="L26" s="3">
        <v>8</v>
      </c>
      <c r="M26" s="3">
        <v>7</v>
      </c>
      <c r="N26" s="3">
        <v>14</v>
      </c>
      <c r="O26" s="3">
        <v>8</v>
      </c>
      <c r="P26" s="3">
        <f t="shared" si="0"/>
        <v>267</v>
      </c>
      <c r="Q26" s="3">
        <f t="shared" si="4"/>
        <v>93</v>
      </c>
      <c r="R26" s="3">
        <v>360</v>
      </c>
      <c r="S26" s="3">
        <f>R26+S25</f>
        <v>5392</v>
      </c>
    </row>
    <row r="27" spans="1:19" ht="18" customHeight="1" x14ac:dyDescent="0.3">
      <c r="A27" s="3">
        <v>2020</v>
      </c>
      <c r="B27" s="3">
        <v>0</v>
      </c>
      <c r="C27" s="3">
        <v>11</v>
      </c>
      <c r="D27" s="3">
        <v>2</v>
      </c>
      <c r="E27" s="3">
        <v>17</v>
      </c>
      <c r="F27" s="3">
        <v>89</v>
      </c>
      <c r="G27" s="3">
        <v>128</v>
      </c>
      <c r="H27" s="3">
        <v>23</v>
      </c>
      <c r="I27" s="3">
        <v>24</v>
      </c>
      <c r="J27" s="3">
        <v>2</v>
      </c>
      <c r="K27" s="3">
        <v>15</v>
      </c>
      <c r="L27" s="3">
        <v>8</v>
      </c>
      <c r="M27" s="3">
        <v>8</v>
      </c>
      <c r="N27" s="3">
        <v>4</v>
      </c>
      <c r="O27" s="3">
        <v>0</v>
      </c>
      <c r="P27" s="3">
        <f>SUM(B27:O27)</f>
        <v>331</v>
      </c>
      <c r="Q27" s="3">
        <f t="shared" si="4"/>
        <v>93</v>
      </c>
      <c r="R27" s="3">
        <v>424</v>
      </c>
      <c r="S27" s="3">
        <f>R27+S26</f>
        <v>5816</v>
      </c>
    </row>
    <row r="28" spans="1:19" ht="18" customHeight="1" x14ac:dyDescent="0.3">
      <c r="A28" s="3">
        <v>2021</v>
      </c>
      <c r="B28" s="3">
        <v>1</v>
      </c>
      <c r="C28" s="3">
        <v>15</v>
      </c>
      <c r="D28" s="3">
        <v>2</v>
      </c>
      <c r="E28" s="3">
        <v>19</v>
      </c>
      <c r="F28" s="3">
        <v>118</v>
      </c>
      <c r="G28" s="3">
        <v>88</v>
      </c>
      <c r="H28" s="3">
        <v>30</v>
      </c>
      <c r="I28" s="3">
        <v>21</v>
      </c>
      <c r="J28" s="3">
        <v>7</v>
      </c>
      <c r="K28" s="3">
        <v>5</v>
      </c>
      <c r="L28" s="3">
        <v>9</v>
      </c>
      <c r="M28" s="3">
        <v>5</v>
      </c>
      <c r="N28" s="3">
        <v>28</v>
      </c>
      <c r="O28" s="3">
        <v>5</v>
      </c>
      <c r="P28" s="3">
        <f t="shared" ref="P28" si="5">SUM(B28:O28)</f>
        <v>353</v>
      </c>
      <c r="Q28" s="3">
        <f t="shared" ref="Q28" si="6">R28-P28</f>
        <v>129</v>
      </c>
      <c r="R28" s="3">
        <v>482</v>
      </c>
      <c r="S28" s="3">
        <f>R28+S27</f>
        <v>6298</v>
      </c>
    </row>
    <row r="29" spans="1:19" ht="18" customHeight="1" x14ac:dyDescent="0.3">
      <c r="A29" s="3">
        <v>2022</v>
      </c>
      <c r="B29" s="3">
        <v>0</v>
      </c>
      <c r="C29" s="3">
        <v>2</v>
      </c>
      <c r="D29" s="3">
        <v>0</v>
      </c>
      <c r="E29" s="3">
        <v>19</v>
      </c>
      <c r="F29" s="3">
        <v>118</v>
      </c>
      <c r="G29" s="3">
        <v>111</v>
      </c>
      <c r="H29" s="3">
        <v>23</v>
      </c>
      <c r="I29" s="3">
        <v>17</v>
      </c>
      <c r="J29" s="3">
        <v>7</v>
      </c>
      <c r="K29" s="3">
        <v>0</v>
      </c>
      <c r="L29" s="3">
        <v>17</v>
      </c>
      <c r="M29" s="3">
        <v>1</v>
      </c>
      <c r="N29" s="3">
        <v>40</v>
      </c>
      <c r="O29" s="3">
        <v>0</v>
      </c>
      <c r="P29" s="3">
        <f t="shared" si="0"/>
        <v>355</v>
      </c>
      <c r="Q29" s="3">
        <f t="shared" si="4"/>
        <v>136</v>
      </c>
      <c r="R29" s="3">
        <v>491</v>
      </c>
      <c r="S29" s="3">
        <f>R29+S28</f>
        <v>6789</v>
      </c>
    </row>
    <row r="32" spans="1:19" ht="18" customHeight="1" x14ac:dyDescent="0.3">
      <c r="A32" s="1" t="s">
        <v>0</v>
      </c>
      <c r="B32" s="1">
        <f t="shared" ref="B32:R32" si="7">SUM(B2:B29)</f>
        <v>12</v>
      </c>
      <c r="C32" s="1">
        <f t="shared" si="7"/>
        <v>64</v>
      </c>
      <c r="D32" s="1">
        <f t="shared" si="7"/>
        <v>37</v>
      </c>
      <c r="E32" s="1">
        <f t="shared" si="7"/>
        <v>424</v>
      </c>
      <c r="F32" s="1">
        <f t="shared" si="7"/>
        <v>1483</v>
      </c>
      <c r="G32" s="1">
        <f t="shared" si="7"/>
        <v>1084</v>
      </c>
      <c r="H32" s="1">
        <f t="shared" si="7"/>
        <v>226</v>
      </c>
      <c r="I32" s="1">
        <f t="shared" si="7"/>
        <v>440</v>
      </c>
      <c r="J32" s="1">
        <f t="shared" si="7"/>
        <v>183</v>
      </c>
      <c r="K32" s="1">
        <f t="shared" si="7"/>
        <v>347</v>
      </c>
      <c r="L32" s="1">
        <f t="shared" si="7"/>
        <v>308</v>
      </c>
      <c r="M32" s="1">
        <f t="shared" si="7"/>
        <v>199</v>
      </c>
      <c r="N32" s="1">
        <f>SUM(N$2:N29)</f>
        <v>164</v>
      </c>
      <c r="O32" s="1">
        <f t="shared" si="7"/>
        <v>79</v>
      </c>
      <c r="P32" s="1">
        <f t="shared" si="7"/>
        <v>5050</v>
      </c>
      <c r="Q32" s="1">
        <f t="shared" si="7"/>
        <v>1739</v>
      </c>
      <c r="R32" s="1">
        <f t="shared" si="7"/>
        <v>6789</v>
      </c>
    </row>
    <row r="33" spans="1:18" ht="18" customHeight="1" x14ac:dyDescent="0.3">
      <c r="A33" s="1" t="s">
        <v>19</v>
      </c>
      <c r="B33" s="4">
        <f>AVERAGE(B$2:B29)</f>
        <v>0.42857142857142855</v>
      </c>
      <c r="C33" s="4">
        <f>AVERAGE(C$2:C29)</f>
        <v>2.2857142857142856</v>
      </c>
      <c r="D33" s="4">
        <f>AVERAGE(D$2:D29)</f>
        <v>1.3214285714285714</v>
      </c>
      <c r="E33" s="4">
        <f>AVERAGE(E$2:E29)</f>
        <v>15.142857142857142</v>
      </c>
      <c r="F33" s="4">
        <f>AVERAGE(F$2:F29)</f>
        <v>52.964285714285715</v>
      </c>
      <c r="G33" s="4">
        <f>AVERAGE(G$2:G29)</f>
        <v>38.714285714285715</v>
      </c>
      <c r="H33" s="4">
        <f>AVERAGE(H$2:H29)</f>
        <v>8.0714285714285712</v>
      </c>
      <c r="I33" s="4">
        <f>AVERAGE(I$2:I29)</f>
        <v>15.714285714285714</v>
      </c>
      <c r="J33" s="4">
        <f>AVERAGE(J$2:J29)</f>
        <v>6.5357142857142856</v>
      </c>
      <c r="K33" s="4">
        <f>AVERAGE(K$2:K29)</f>
        <v>12.392857142857142</v>
      </c>
      <c r="L33" s="4">
        <f>AVERAGE(L$2:L29)</f>
        <v>11</v>
      </c>
      <c r="M33" s="4">
        <f>AVERAGE(M$2:M29)</f>
        <v>7.1071428571428568</v>
      </c>
      <c r="N33" s="4">
        <f>AVERAGE(N$2:N29)</f>
        <v>5.8571428571428568</v>
      </c>
      <c r="O33" s="4">
        <f>AVERAGE(O$2:O29)</f>
        <v>2.8214285714285716</v>
      </c>
      <c r="P33" s="4">
        <f>AVERAGE(P$2:P29)</f>
        <v>180.35714285714286</v>
      </c>
      <c r="Q33" s="4">
        <f>AVERAGE(Q$2:Q29)</f>
        <v>62.107142857142854</v>
      </c>
      <c r="R33" s="4">
        <f>AVERAGE(R$2:R29)</f>
        <v>242.46428571428572</v>
      </c>
    </row>
    <row r="34" spans="1:18" ht="18" customHeight="1" x14ac:dyDescent="0.3">
      <c r="A34" s="1" t="s">
        <v>20</v>
      </c>
      <c r="B34" s="4">
        <f>STDEV(B$2:B29)</f>
        <v>0.87891226666077005</v>
      </c>
      <c r="C34" s="4">
        <f>STDEV(C$2:C29)</f>
        <v>3.5679347990341319</v>
      </c>
      <c r="D34" s="4">
        <f>STDEV(D$2:D29)</f>
        <v>1.6342077348473545</v>
      </c>
      <c r="E34" s="4">
        <f>STDEV(E$2:E29)</f>
        <v>9.1478161154747575</v>
      </c>
      <c r="F34" s="4">
        <f>STDEV(F$2:F29)</f>
        <v>31.044152718175738</v>
      </c>
      <c r="G34" s="4">
        <f>STDEV(G$2:G29)</f>
        <v>34.286221336638619</v>
      </c>
      <c r="H34" s="4">
        <f>STDEV(H$2:H29)</f>
        <v>7.0968358699549592</v>
      </c>
      <c r="I34" s="4">
        <f>STDEV(I$2:I29)</f>
        <v>11.417521112736702</v>
      </c>
      <c r="J34" s="4">
        <f>STDEV(J$2:J29)</f>
        <v>3.8728125759810856</v>
      </c>
      <c r="K34" s="4">
        <f>STDEV(K$2:K29)</f>
        <v>7.5096939115720724</v>
      </c>
      <c r="L34" s="4">
        <f>STDEV(L$2:L29)</f>
        <v>8.2102014230716289</v>
      </c>
      <c r="M34" s="4">
        <f>STDEV(M$2:M29)</f>
        <v>5.5600378743333358</v>
      </c>
      <c r="N34" s="4">
        <f>STDEV(N$2:N29)</f>
        <v>9.6137027426106965</v>
      </c>
      <c r="O34" s="4">
        <f>STDEV(O$2:O29)</f>
        <v>2.5970577572917</v>
      </c>
      <c r="P34" s="4">
        <f>STDEV(P$2:P29)</f>
        <v>85.412816405673013</v>
      </c>
      <c r="Q34" s="4">
        <f>STDEV(Q$2:Q29)</f>
        <v>28.475251484226558</v>
      </c>
      <c r="R34" s="4">
        <f>STDEV(R$2:R29)</f>
        <v>110.39071423068062</v>
      </c>
    </row>
    <row r="35" spans="1:18" ht="18" customHeight="1" x14ac:dyDescent="0.3">
      <c r="A35" s="1" t="s">
        <v>21</v>
      </c>
      <c r="B35" s="4">
        <f>MEDIAN(B$2:B29)</f>
        <v>0</v>
      </c>
      <c r="C35" s="4">
        <f>MEDIAN(C$2:C29)</f>
        <v>1</v>
      </c>
      <c r="D35" s="4">
        <f>MEDIAN(D$2:D29)</f>
        <v>1</v>
      </c>
      <c r="E35" s="4">
        <f>MEDIAN(E$2:E29)</f>
        <v>13</v>
      </c>
      <c r="F35" s="4">
        <f>MEDIAN(F$2:F29)</f>
        <v>48</v>
      </c>
      <c r="G35" s="4">
        <f>MEDIAN(G$2:G29)</f>
        <v>28</v>
      </c>
      <c r="H35" s="4">
        <f>MEDIAN(H$2:H29)</f>
        <v>6.5</v>
      </c>
      <c r="I35" s="4">
        <f>MEDIAN(I$2:I29)</f>
        <v>17.5</v>
      </c>
      <c r="J35" s="4">
        <f>MEDIAN(J$2:J29)</f>
        <v>6</v>
      </c>
      <c r="K35" s="4">
        <f>MEDIAN(K$2:K29)</f>
        <v>12</v>
      </c>
      <c r="L35" s="4">
        <f>MEDIAN(L$2:L29)</f>
        <v>8.5</v>
      </c>
      <c r="M35" s="4">
        <f>MEDIAN(M$2:M29)</f>
        <v>6</v>
      </c>
      <c r="N35" s="4">
        <f>MEDIAN(N$2:N29)</f>
        <v>2</v>
      </c>
      <c r="O35" s="4">
        <f>MEDIAN(O$2:O29)</f>
        <v>2</v>
      </c>
      <c r="P35" s="4">
        <f>MEDIAN(P$2:P29)</f>
        <v>157</v>
      </c>
      <c r="Q35" s="4">
        <f>MEDIAN(Q$2:Q29)</f>
        <v>58</v>
      </c>
      <c r="R35" s="4">
        <f>MEDIAN(R$2:R29)</f>
        <v>202.5</v>
      </c>
    </row>
    <row r="36" spans="1:18" ht="18" customHeight="1" x14ac:dyDescent="0.3">
      <c r="A36" s="1" t="s">
        <v>22</v>
      </c>
      <c r="B36" s="4">
        <f>MODE(B$2:B29)</f>
        <v>0</v>
      </c>
      <c r="C36" s="4">
        <f>MODE(C$2:C29)</f>
        <v>0</v>
      </c>
      <c r="D36" s="4">
        <f>MODE(D$2:D29)</f>
        <v>0</v>
      </c>
      <c r="E36" s="4">
        <f>MODE(E$2:E29)</f>
        <v>13</v>
      </c>
      <c r="F36" s="4">
        <f>MODE(F$2:F29)</f>
        <v>1</v>
      </c>
      <c r="G36" s="4">
        <f>MODE(G$2:G29)</f>
        <v>11</v>
      </c>
      <c r="H36" s="4">
        <f>MODE(H$2:H29)</f>
        <v>8</v>
      </c>
      <c r="I36" s="4">
        <f>MODE(I$2:I29)</f>
        <v>0</v>
      </c>
      <c r="J36" s="4">
        <f>MODE(J$2:J29)</f>
        <v>3</v>
      </c>
      <c r="K36" s="4">
        <f>MODE(K$2:K29)</f>
        <v>0</v>
      </c>
      <c r="L36" s="4">
        <f>MODE(L$2:L29)</f>
        <v>7</v>
      </c>
      <c r="M36" s="4">
        <f>MODE(M$2:M29)</f>
        <v>1</v>
      </c>
      <c r="N36" s="4">
        <f>MODE(N$2:N29)</f>
        <v>0</v>
      </c>
      <c r="O36" s="4">
        <f>MODE(O$2:O29)</f>
        <v>0</v>
      </c>
      <c r="P36" s="4">
        <f>MODE(P$2:P29)</f>
        <v>143</v>
      </c>
      <c r="Q36" s="4">
        <f>MODE(Q$2:Q29)</f>
        <v>60</v>
      </c>
      <c r="R36" s="4">
        <f>MODE(R$2:R29)</f>
        <v>200</v>
      </c>
    </row>
    <row r="37" spans="1:18" ht="18" customHeight="1" x14ac:dyDescent="0.3">
      <c r="A37" s="1" t="s">
        <v>50</v>
      </c>
      <c r="B37" s="4">
        <f>AVERAGE(B$2:B29)/12</f>
        <v>3.5714285714285712E-2</v>
      </c>
      <c r="C37" s="4">
        <f>AVERAGE(C$2:C29)/12</f>
        <v>0.19047619047619047</v>
      </c>
      <c r="D37" s="4">
        <f>AVERAGE(D$2:D29)/12</f>
        <v>0.11011904761904762</v>
      </c>
      <c r="E37" s="4">
        <f>AVERAGE(E$2:E29)/12</f>
        <v>1.2619047619047619</v>
      </c>
      <c r="F37" s="4">
        <f>AVERAGE(F$2:F29)/12</f>
        <v>4.4136904761904763</v>
      </c>
      <c r="G37" s="4">
        <f>AVERAGE(G$2:G29)/12</f>
        <v>3.2261904761904763</v>
      </c>
      <c r="H37" s="4">
        <f>AVERAGE(H$2:H29)/12</f>
        <v>0.67261904761904756</v>
      </c>
      <c r="I37" s="4">
        <f>AVERAGE(I$2:I29)/12</f>
        <v>1.3095238095238095</v>
      </c>
      <c r="J37" s="4">
        <f>AVERAGE(J$2:J29)/12</f>
        <v>0.5446428571428571</v>
      </c>
      <c r="K37" s="4">
        <f>AVERAGE(K$2:K29)/12</f>
        <v>1.0327380952380951</v>
      </c>
      <c r="L37" s="4">
        <f>AVERAGE(L$2:L29)/12</f>
        <v>0.91666666666666663</v>
      </c>
      <c r="M37" s="4">
        <f>AVERAGE(M$2:M29)/12</f>
        <v>0.59226190476190477</v>
      </c>
      <c r="N37" s="4">
        <f>AVERAGE(N$2:N29)/12</f>
        <v>0.48809523809523808</v>
      </c>
      <c r="O37" s="4">
        <f>AVERAGE(O$2:O29)/12</f>
        <v>0.23511904761904764</v>
      </c>
      <c r="P37" s="4">
        <f>AVERAGE(P$2:P29)/12</f>
        <v>15.029761904761905</v>
      </c>
      <c r="Q37" s="4">
        <f>AVERAGE(Q$2:Q29)/12</f>
        <v>5.1755952380952381</v>
      </c>
      <c r="R37" s="4">
        <f>AVERAGE(R$2:R29)/12</f>
        <v>20.205357142857142</v>
      </c>
    </row>
    <row r="38" spans="1:18" ht="18" customHeight="1" x14ac:dyDescent="0.3">
      <c r="A38" s="1" t="s">
        <v>51</v>
      </c>
      <c r="B38" s="4">
        <f>STDEV(B$2:B29)/12</f>
        <v>7.3242688888397509E-2</v>
      </c>
      <c r="C38" s="4">
        <f>STDEV(C$2:C29)/12</f>
        <v>0.29732789991951097</v>
      </c>
      <c r="D38" s="4">
        <f>STDEV(D$2:D29)/12</f>
        <v>0.13618397790394621</v>
      </c>
      <c r="E38" s="4">
        <f>STDEV(E$2:E29)/12</f>
        <v>0.76231800962289642</v>
      </c>
      <c r="F38" s="4">
        <f>STDEV(F$2:F29)/12</f>
        <v>2.587012726514645</v>
      </c>
      <c r="G38" s="4">
        <f>STDEV(G$2:G29)/12</f>
        <v>2.8571851113865514</v>
      </c>
      <c r="H38" s="4">
        <f>STDEV(H$2:H29)/12</f>
        <v>0.59140298916291323</v>
      </c>
      <c r="I38" s="4">
        <f>STDEV(I$2:I29)/12</f>
        <v>0.95146009272805854</v>
      </c>
      <c r="J38" s="4">
        <f>STDEV(J$2:J29)/12</f>
        <v>0.32273438133175714</v>
      </c>
      <c r="K38" s="4">
        <f>STDEV(K$2:K29)/12</f>
        <v>0.62580782596433937</v>
      </c>
      <c r="L38" s="4">
        <f>STDEV(L$2:L29)/12</f>
        <v>0.68418345192263574</v>
      </c>
      <c r="M38" s="4">
        <f>STDEV(M$2:M29)/12</f>
        <v>0.46333648952777801</v>
      </c>
      <c r="N38" s="4">
        <f>STDEV(N$2:N29)/12</f>
        <v>0.80114189521755808</v>
      </c>
      <c r="O38" s="4">
        <f>STDEV(O$2:O29)/12</f>
        <v>0.21642147977430834</v>
      </c>
      <c r="P38" s="4">
        <f>STDEV(P$2:P29)/12</f>
        <v>7.1177347004727514</v>
      </c>
      <c r="Q38" s="4">
        <f>STDEV(Q$2:Q29)/12</f>
        <v>2.3729376236855466</v>
      </c>
      <c r="R38" s="4">
        <f>STDEV(R$2:R29)/12</f>
        <v>9.1992261858900513</v>
      </c>
    </row>
    <row r="39" spans="1:18" ht="18" customHeight="1" x14ac:dyDescent="0.3">
      <c r="A39" s="1" t="s">
        <v>52</v>
      </c>
      <c r="B39" s="4">
        <f>MEDIAN(B$2:B29)/12</f>
        <v>0</v>
      </c>
      <c r="C39" s="4">
        <f>MEDIAN(C$2:C29)/12</f>
        <v>8.3333333333333329E-2</v>
      </c>
      <c r="D39" s="4">
        <f>MEDIAN(D$2:D29)/12</f>
        <v>8.3333333333333329E-2</v>
      </c>
      <c r="E39" s="4">
        <f>MEDIAN(E$2:E29)/12</f>
        <v>1.0833333333333333</v>
      </c>
      <c r="F39" s="4">
        <f>MEDIAN(F$2:F29)/12</f>
        <v>4</v>
      </c>
      <c r="G39" s="4">
        <f>MEDIAN(G$2:G29)/12</f>
        <v>2.3333333333333335</v>
      </c>
      <c r="H39" s="4">
        <f>MEDIAN(H$2:H29)/12</f>
        <v>0.54166666666666663</v>
      </c>
      <c r="I39" s="4">
        <f>MEDIAN(I$2:I29)/12</f>
        <v>1.4583333333333333</v>
      </c>
      <c r="J39" s="4">
        <f>MEDIAN(J$2:J29)/12</f>
        <v>0.5</v>
      </c>
      <c r="K39" s="4">
        <f>MEDIAN(K$2:K29)/12</f>
        <v>1</v>
      </c>
      <c r="L39" s="4">
        <f>MEDIAN(L$2:L29)/12</f>
        <v>0.70833333333333337</v>
      </c>
      <c r="M39" s="4">
        <f>MEDIAN(M$2:M29)/12</f>
        <v>0.5</v>
      </c>
      <c r="N39" s="4">
        <f>MEDIAN(N$2:N29)/12</f>
        <v>0.16666666666666666</v>
      </c>
      <c r="O39" s="4">
        <f>MEDIAN(O$2:O29)/12</f>
        <v>0.16666666666666666</v>
      </c>
      <c r="P39" s="4">
        <f>MEDIAN(P$2:P29)/12</f>
        <v>13.083333333333334</v>
      </c>
      <c r="Q39" s="4">
        <f>MEDIAN(Q$2:Q29)/12</f>
        <v>4.833333333333333</v>
      </c>
      <c r="R39" s="4">
        <f>MEDIAN(R$2:R29)/12</f>
        <v>16.875</v>
      </c>
    </row>
    <row r="40" spans="1:18" ht="18" customHeight="1" x14ac:dyDescent="0.3">
      <c r="A40" s="1" t="s">
        <v>76</v>
      </c>
      <c r="B40" s="4">
        <f>_xlfn.QUARTILE.INC(B$2:B29,1)</f>
        <v>0</v>
      </c>
      <c r="C40" s="4">
        <f>_xlfn.QUARTILE.INC(C$2:C29,1)</f>
        <v>0</v>
      </c>
      <c r="D40" s="4">
        <f>_xlfn.QUARTILE.INC(D$2:D29,1)</f>
        <v>0</v>
      </c>
      <c r="E40" s="4">
        <f>_xlfn.QUARTILE.INC(E$2:E29,1)</f>
        <v>9.75</v>
      </c>
      <c r="F40" s="4">
        <f>_xlfn.QUARTILE.INC(F$2:F29,1)</f>
        <v>31.5</v>
      </c>
      <c r="G40" s="4">
        <f>_xlfn.QUARTILE.INC(G$2:G29,1)</f>
        <v>11.75</v>
      </c>
      <c r="H40" s="4">
        <f>_xlfn.QUARTILE.INC(H$2:H29,1)</f>
        <v>3.75</v>
      </c>
      <c r="I40" s="4">
        <f>_xlfn.QUARTILE.INC(I$2:I29,1)</f>
        <v>4.75</v>
      </c>
      <c r="J40" s="4">
        <f>_xlfn.QUARTILE.INC(J$2:J29,1)</f>
        <v>3</v>
      </c>
      <c r="K40" s="4">
        <f>_xlfn.QUARTILE.INC(K$2:K29,1)</f>
        <v>8.5</v>
      </c>
      <c r="L40" s="4">
        <f>_xlfn.QUARTILE.INC(L$2:L29,1)</f>
        <v>5.75</v>
      </c>
      <c r="M40" s="4">
        <f>_xlfn.QUARTILE.INC(M$2:M29,1)</f>
        <v>2.75</v>
      </c>
      <c r="N40" s="4">
        <f>_xlfn.QUARTILE.INC(N$2:N29,1)</f>
        <v>0</v>
      </c>
      <c r="O40" s="4">
        <f>_xlfn.QUARTILE.INC(O$2:O29,1)</f>
        <v>0</v>
      </c>
      <c r="P40" s="4">
        <f>_xlfn.QUARTILE.INC(P$2:P29,1)</f>
        <v>130.75</v>
      </c>
      <c r="Q40" s="4">
        <f>_xlfn.QUARTILE.INC(Q$2:Q29,1)</f>
        <v>41.75</v>
      </c>
      <c r="R40" s="4">
        <f>_xlfn.QUARTILE.INC(R$2:R29,1)</f>
        <v>174.25</v>
      </c>
    </row>
    <row r="41" spans="1:18" ht="18" customHeight="1" x14ac:dyDescent="0.3">
      <c r="A41" s="1" t="s">
        <v>77</v>
      </c>
      <c r="B41" s="4">
        <f>_xlfn.QUARTILE.INC(B$2:B29,3)</f>
        <v>1</v>
      </c>
      <c r="C41" s="4">
        <f>_xlfn.QUARTILE.INC(C$2:C29,3)</f>
        <v>2.25</v>
      </c>
      <c r="D41" s="4">
        <f>_xlfn.QUARTILE.INC(D$2:D29,3)</f>
        <v>2</v>
      </c>
      <c r="E41" s="4">
        <f>_xlfn.QUARTILE.INC(E$2:E29,3)</f>
        <v>18.25</v>
      </c>
      <c r="F41" s="4">
        <f>_xlfn.QUARTILE.INC(F$2:F29,3)</f>
        <v>74.75</v>
      </c>
      <c r="G41" s="4">
        <f>_xlfn.QUARTILE.INC(G$2:G29,3)</f>
        <v>61.5</v>
      </c>
      <c r="H41" s="4">
        <f>_xlfn.QUARTILE.INC(H$2:H29,3)</f>
        <v>8.25</v>
      </c>
      <c r="I41" s="4">
        <f>_xlfn.QUARTILE.INC(I$2:I29,3)</f>
        <v>23.25</v>
      </c>
      <c r="J41" s="4">
        <f>_xlfn.QUARTILE.INC(J$2:J29,3)</f>
        <v>9</v>
      </c>
      <c r="K41" s="4">
        <f>_xlfn.QUARTILE.INC(K$2:K29,3)</f>
        <v>16.25</v>
      </c>
      <c r="L41" s="4">
        <f>_xlfn.QUARTILE.INC(L$2:L29,3)</f>
        <v>14.75</v>
      </c>
      <c r="M41" s="4">
        <f>_xlfn.QUARTILE.INC(M$2:M29,3)</f>
        <v>9</v>
      </c>
      <c r="N41" s="4">
        <f>_xlfn.QUARTILE.INC(N$2:N29,3)</f>
        <v>6.5</v>
      </c>
      <c r="O41" s="4">
        <f>_xlfn.QUARTILE.INC(O$2:O29,3)</f>
        <v>5</v>
      </c>
      <c r="P41" s="4">
        <f>_xlfn.QUARTILE.INC(P$2:P29,3)</f>
        <v>226.75</v>
      </c>
      <c r="Q41" s="4">
        <f>_xlfn.QUARTILE.INC(Q$2:Q29,3)</f>
        <v>72</v>
      </c>
      <c r="R41" s="4">
        <f>_xlfn.QUARTILE.INC(R$2:R29,3)</f>
        <v>298</v>
      </c>
    </row>
    <row r="43" spans="1:18" ht="18" customHeight="1" x14ac:dyDescent="0.3">
      <c r="N43"/>
      <c r="R43" s="3">
        <f>_xlfn.STDEV.S(R2:R29)</f>
        <v>110.39071423068062</v>
      </c>
    </row>
    <row r="44" spans="1:18" ht="18" customHeight="1" x14ac:dyDescent="0.3">
      <c r="A44" s="3" t="s">
        <v>23</v>
      </c>
      <c r="B44" s="5" t="s">
        <v>24</v>
      </c>
      <c r="R44" s="3">
        <f>_xlfn.STDEV.P(R2:R29)</f>
        <v>108.40152942478558</v>
      </c>
    </row>
    <row r="45" spans="1:18" ht="18" customHeight="1" x14ac:dyDescent="0.3">
      <c r="A45" s="3" t="s">
        <v>25</v>
      </c>
      <c r="B45" s="5" t="s">
        <v>26</v>
      </c>
      <c r="R45" s="3">
        <f>_xlfn.QUARTILE.EXC(R$2:R29,1)</f>
        <v>172.75</v>
      </c>
    </row>
    <row r="46" spans="1:18" ht="18" customHeight="1" x14ac:dyDescent="0.3">
      <c r="A46" s="3" t="s">
        <v>28</v>
      </c>
      <c r="B46" s="5" t="s">
        <v>27</v>
      </c>
      <c r="R46" s="3">
        <f>_xlfn.QUARTILE.EXC(R$2:R29,3)</f>
        <v>308</v>
      </c>
    </row>
    <row r="47" spans="1:18" ht="18" customHeight="1" x14ac:dyDescent="0.3">
      <c r="A47" s="3" t="s">
        <v>29</v>
      </c>
      <c r="B47" s="5" t="s">
        <v>30</v>
      </c>
      <c r="R47" s="3">
        <f>_xlfn.PERCENTILE.EXC(R$2:R29,0.25)</f>
        <v>172.75</v>
      </c>
    </row>
    <row r="48" spans="1:18" ht="18" customHeight="1" x14ac:dyDescent="0.3">
      <c r="A48" s="3" t="s">
        <v>31</v>
      </c>
      <c r="B48" s="5" t="s">
        <v>45</v>
      </c>
      <c r="R48" s="3">
        <f>_xlfn.PERCENTILE.INC(R$2:R29,0.25)</f>
        <v>174.25</v>
      </c>
    </row>
    <row r="49" spans="1:2" ht="18" customHeight="1" x14ac:dyDescent="0.3">
      <c r="A49" s="3" t="s">
        <v>32</v>
      </c>
      <c r="B49" s="5" t="s">
        <v>46</v>
      </c>
    </row>
    <row r="50" spans="1:2" ht="18" customHeight="1" x14ac:dyDescent="0.3">
      <c r="A50" s="3" t="s">
        <v>33</v>
      </c>
      <c r="B50" s="5" t="s">
        <v>47</v>
      </c>
    </row>
    <row r="51" spans="1:2" ht="18" customHeight="1" x14ac:dyDescent="0.3">
      <c r="A51" s="3" t="s">
        <v>34</v>
      </c>
      <c r="B51" s="5" t="s">
        <v>35</v>
      </c>
    </row>
    <row r="52" spans="1:2" ht="18" customHeight="1" x14ac:dyDescent="0.3">
      <c r="A52" s="3" t="s">
        <v>36</v>
      </c>
      <c r="B52" s="5" t="s">
        <v>37</v>
      </c>
    </row>
    <row r="53" spans="1:2" ht="18" customHeight="1" x14ac:dyDescent="0.3">
      <c r="A53" s="3" t="s">
        <v>38</v>
      </c>
      <c r="B53" s="5" t="s">
        <v>39</v>
      </c>
    </row>
    <row r="54" spans="1:2" ht="18" customHeight="1" x14ac:dyDescent="0.3">
      <c r="A54" s="3" t="s">
        <v>40</v>
      </c>
      <c r="B54" s="5" t="s">
        <v>41</v>
      </c>
    </row>
    <row r="55" spans="1:2" ht="18" customHeight="1" x14ac:dyDescent="0.3">
      <c r="A55" s="3" t="s">
        <v>42</v>
      </c>
      <c r="B55" s="5" t="s">
        <v>43</v>
      </c>
    </row>
    <row r="56" spans="1:2" ht="18" customHeight="1" x14ac:dyDescent="0.3">
      <c r="A56" s="3" t="s">
        <v>44</v>
      </c>
      <c r="B56" s="5" t="s">
        <v>49</v>
      </c>
    </row>
    <row r="57" spans="1:2" ht="18" customHeight="1" x14ac:dyDescent="0.3">
      <c r="A57" s="3" t="s">
        <v>78</v>
      </c>
      <c r="B57" s="5" t="s">
        <v>79</v>
      </c>
    </row>
  </sheetData>
  <phoneticPr fontId="1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70"/>
  <sheetViews>
    <sheetView tabSelected="1" workbookViewId="0">
      <selection activeCell="N72" sqref="N72"/>
    </sheetView>
  </sheetViews>
  <sheetFormatPr baseColWidth="10" defaultColWidth="10.796875" defaultRowHeight="18" customHeight="1" x14ac:dyDescent="0.3"/>
  <cols>
    <col min="1" max="1" width="29.3984375" style="3" customWidth="1"/>
    <col min="2" max="16" width="10.796875" style="3"/>
    <col min="17" max="22" width="13.3984375" style="3" customWidth="1"/>
    <col min="23" max="23" width="10.796875" style="3"/>
    <col min="24" max="24" width="12" style="3" bestFit="1" customWidth="1"/>
    <col min="25" max="25" width="10.796875" style="3"/>
    <col min="26" max="26" width="11.3984375" style="3" customWidth="1"/>
    <col min="27" max="27" width="18" style="3" bestFit="1" customWidth="1"/>
    <col min="28" max="28" width="13.3984375" style="2" customWidth="1"/>
    <col min="29" max="29" width="14.796875" style="2" customWidth="1"/>
    <col min="30" max="16384" width="10.796875" style="2"/>
  </cols>
  <sheetData>
    <row r="1" spans="1:29" ht="18" customHeight="1" x14ac:dyDescent="0.3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  <c r="O1" s="1" t="s">
        <v>15</v>
      </c>
      <c r="P1" s="1" t="s">
        <v>53</v>
      </c>
      <c r="Q1" s="1" t="s">
        <v>56</v>
      </c>
      <c r="R1" s="1" t="s">
        <v>59</v>
      </c>
      <c r="S1" s="1" t="s">
        <v>62</v>
      </c>
      <c r="T1" s="1" t="s">
        <v>65</v>
      </c>
      <c r="U1" s="1" t="s">
        <v>68</v>
      </c>
      <c r="V1" s="1" t="s">
        <v>72</v>
      </c>
      <c r="W1" s="1" t="s">
        <v>48</v>
      </c>
      <c r="X1" s="1" t="s">
        <v>16</v>
      </c>
      <c r="Y1" s="1" t="s">
        <v>17</v>
      </c>
      <c r="Z1" s="1" t="s">
        <v>0</v>
      </c>
      <c r="AA1" s="1" t="s">
        <v>18</v>
      </c>
      <c r="AB1" s="1" t="s">
        <v>73</v>
      </c>
      <c r="AC1" s="1" t="s">
        <v>74</v>
      </c>
    </row>
    <row r="2" spans="1:29" ht="18" customHeight="1" x14ac:dyDescent="0.3">
      <c r="A2" s="3">
        <v>1994</v>
      </c>
      <c r="B2" s="3">
        <v>0</v>
      </c>
      <c r="C2" s="3">
        <v>0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f>SUM(B2:W2)</f>
        <v>0</v>
      </c>
      <c r="Y2" s="3">
        <f>Z2-X2</f>
        <v>0</v>
      </c>
      <c r="Z2" s="3">
        <v>0</v>
      </c>
      <c r="AA2" s="3">
        <f>Z2</f>
        <v>0</v>
      </c>
      <c r="AB2" s="6">
        <v>2</v>
      </c>
      <c r="AC2" s="7">
        <f>Z2/AB2</f>
        <v>0</v>
      </c>
    </row>
    <row r="3" spans="1:29" ht="18" customHeight="1" x14ac:dyDescent="0.3">
      <c r="A3" s="3">
        <v>1995</v>
      </c>
      <c r="B3" s="3">
        <v>1</v>
      </c>
      <c r="C3" s="3">
        <v>0</v>
      </c>
      <c r="D3" s="3">
        <v>0</v>
      </c>
      <c r="E3" s="3">
        <v>0</v>
      </c>
      <c r="F3" s="3">
        <v>0</v>
      </c>
      <c r="G3" s="3">
        <v>1</v>
      </c>
      <c r="H3" s="3">
        <v>1</v>
      </c>
      <c r="I3" s="3">
        <v>0</v>
      </c>
      <c r="J3" s="3">
        <v>0</v>
      </c>
      <c r="K3" s="3">
        <v>0</v>
      </c>
      <c r="L3" s="3">
        <v>14</v>
      </c>
      <c r="M3" s="3">
        <v>0</v>
      </c>
      <c r="N3" s="3">
        <v>0</v>
      </c>
      <c r="O3" s="3">
        <v>1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f>SUM(B3:W3)</f>
        <v>18</v>
      </c>
      <c r="Y3" s="3">
        <f>Z3-X3</f>
        <v>15</v>
      </c>
      <c r="Z3" s="3">
        <v>33</v>
      </c>
      <c r="AA3" s="3">
        <f>Z3+AA2</f>
        <v>33</v>
      </c>
      <c r="AB3" s="6">
        <v>12</v>
      </c>
      <c r="AC3" s="7">
        <f>Z3/AB3</f>
        <v>2.75</v>
      </c>
    </row>
    <row r="4" spans="1:29" ht="18" customHeight="1" x14ac:dyDescent="0.3">
      <c r="A4" s="3">
        <v>1996</v>
      </c>
      <c r="B4" s="3">
        <v>1</v>
      </c>
      <c r="C4" s="3">
        <v>0</v>
      </c>
      <c r="D4" s="3">
        <v>0</v>
      </c>
      <c r="E4" s="3">
        <v>0</v>
      </c>
      <c r="F4" s="3">
        <v>0</v>
      </c>
      <c r="G4" s="3">
        <v>31</v>
      </c>
      <c r="H4" s="3">
        <v>1</v>
      </c>
      <c r="I4" s="3">
        <v>1</v>
      </c>
      <c r="J4" s="3">
        <v>4</v>
      </c>
      <c r="K4" s="3">
        <v>0</v>
      </c>
      <c r="L4" s="3">
        <v>1</v>
      </c>
      <c r="M4" s="3">
        <v>0</v>
      </c>
      <c r="N4" s="3">
        <v>1</v>
      </c>
      <c r="O4" s="3">
        <v>1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f t="shared" ref="X4:X30" si="0">SUM(B4:W4)</f>
        <v>41</v>
      </c>
      <c r="Y4" s="3">
        <f t="shared" ref="Y4:Y23" si="1">Z4-X4</f>
        <v>30</v>
      </c>
      <c r="Z4" s="3">
        <v>71</v>
      </c>
      <c r="AA4" s="3">
        <f>Z4+AA3</f>
        <v>104</v>
      </c>
      <c r="AB4" s="6">
        <v>12</v>
      </c>
      <c r="AC4" s="7">
        <f t="shared" ref="AC4:AC30" si="2">Z4/AB4</f>
        <v>5.916666666666667</v>
      </c>
    </row>
    <row r="5" spans="1:29" ht="18" customHeight="1" x14ac:dyDescent="0.3">
      <c r="A5" s="3">
        <v>1997</v>
      </c>
      <c r="B5" s="3">
        <v>1</v>
      </c>
      <c r="C5" s="3">
        <v>0</v>
      </c>
      <c r="D5" s="3">
        <v>0</v>
      </c>
      <c r="E5" s="3">
        <v>0</v>
      </c>
      <c r="F5" s="3">
        <v>0</v>
      </c>
      <c r="G5" s="3">
        <v>30</v>
      </c>
      <c r="H5" s="3">
        <v>10</v>
      </c>
      <c r="I5" s="3">
        <v>9</v>
      </c>
      <c r="J5" s="3">
        <v>1</v>
      </c>
      <c r="K5" s="3">
        <v>4</v>
      </c>
      <c r="L5" s="3">
        <v>5</v>
      </c>
      <c r="M5" s="3">
        <v>5</v>
      </c>
      <c r="N5" s="3">
        <v>28</v>
      </c>
      <c r="O5" s="3">
        <v>1</v>
      </c>
      <c r="P5" s="3">
        <v>0</v>
      </c>
      <c r="Q5" s="3">
        <v>0</v>
      </c>
      <c r="R5" s="3">
        <v>0</v>
      </c>
      <c r="S5" s="3">
        <v>0</v>
      </c>
      <c r="T5" s="3">
        <v>2</v>
      </c>
      <c r="U5" s="3">
        <v>0</v>
      </c>
      <c r="V5" s="3">
        <v>0</v>
      </c>
      <c r="W5" s="3">
        <v>0</v>
      </c>
      <c r="X5" s="3">
        <f t="shared" si="0"/>
        <v>96</v>
      </c>
      <c r="Y5" s="3">
        <f t="shared" si="1"/>
        <v>60</v>
      </c>
      <c r="Z5" s="3">
        <v>156</v>
      </c>
      <c r="AA5" s="3">
        <f t="shared" ref="AA5:AA27" si="3">Z5+AA4</f>
        <v>260</v>
      </c>
      <c r="AB5" s="6">
        <v>12</v>
      </c>
      <c r="AC5" s="7">
        <f t="shared" si="2"/>
        <v>13</v>
      </c>
    </row>
    <row r="6" spans="1:29" ht="18" customHeight="1" x14ac:dyDescent="0.3">
      <c r="A6" s="3">
        <v>1998</v>
      </c>
      <c r="B6" s="3">
        <v>2</v>
      </c>
      <c r="C6" s="3">
        <v>0</v>
      </c>
      <c r="D6" s="3">
        <v>0</v>
      </c>
      <c r="E6" s="3">
        <v>0</v>
      </c>
      <c r="F6" s="3">
        <v>0</v>
      </c>
      <c r="G6" s="3">
        <v>46</v>
      </c>
      <c r="H6" s="3">
        <v>48</v>
      </c>
      <c r="I6" s="3">
        <v>6</v>
      </c>
      <c r="J6" s="3">
        <v>2</v>
      </c>
      <c r="K6" s="3">
        <v>3</v>
      </c>
      <c r="L6" s="3">
        <v>12</v>
      </c>
      <c r="M6" s="3">
        <v>7</v>
      </c>
      <c r="N6" s="3">
        <v>7</v>
      </c>
      <c r="O6" s="3">
        <v>1</v>
      </c>
      <c r="P6" s="3">
        <v>0</v>
      </c>
      <c r="Q6" s="3">
        <v>0</v>
      </c>
      <c r="R6" s="3">
        <v>0</v>
      </c>
      <c r="S6" s="3">
        <v>0</v>
      </c>
      <c r="T6" s="3">
        <v>1</v>
      </c>
      <c r="U6" s="3">
        <v>0</v>
      </c>
      <c r="V6" s="3">
        <v>0</v>
      </c>
      <c r="W6" s="3">
        <v>6</v>
      </c>
      <c r="X6" s="3">
        <f t="shared" si="0"/>
        <v>141</v>
      </c>
      <c r="Y6" s="3">
        <f t="shared" si="1"/>
        <v>34</v>
      </c>
      <c r="Z6" s="3">
        <v>175</v>
      </c>
      <c r="AA6" s="3">
        <f t="shared" si="3"/>
        <v>435</v>
      </c>
      <c r="AB6" s="6">
        <v>12</v>
      </c>
      <c r="AC6" s="7">
        <f t="shared" si="2"/>
        <v>14.583333333333334</v>
      </c>
    </row>
    <row r="7" spans="1:29" ht="18" customHeight="1" x14ac:dyDescent="0.3">
      <c r="A7" s="3">
        <v>1999</v>
      </c>
      <c r="B7" s="3">
        <v>0</v>
      </c>
      <c r="C7" s="3">
        <v>1</v>
      </c>
      <c r="D7" s="3">
        <v>0</v>
      </c>
      <c r="E7" s="3">
        <v>0</v>
      </c>
      <c r="F7" s="3">
        <v>0</v>
      </c>
      <c r="G7" s="3">
        <v>23</v>
      </c>
      <c r="H7" s="3">
        <v>28</v>
      </c>
      <c r="I7" s="3">
        <v>11</v>
      </c>
      <c r="J7" s="3">
        <v>4</v>
      </c>
      <c r="K7" s="3">
        <v>2</v>
      </c>
      <c r="L7" s="3">
        <v>6</v>
      </c>
      <c r="M7" s="3">
        <v>16</v>
      </c>
      <c r="N7" s="3">
        <v>3</v>
      </c>
      <c r="O7" s="3">
        <v>6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4</v>
      </c>
      <c r="W7" s="3">
        <v>3</v>
      </c>
      <c r="X7" s="3">
        <f t="shared" si="0"/>
        <v>107</v>
      </c>
      <c r="Y7" s="3">
        <f t="shared" si="1"/>
        <v>56</v>
      </c>
      <c r="Z7" s="3">
        <v>163</v>
      </c>
      <c r="AA7" s="3">
        <f t="shared" si="3"/>
        <v>598</v>
      </c>
      <c r="AB7" s="6">
        <v>12</v>
      </c>
      <c r="AC7" s="7">
        <f t="shared" si="2"/>
        <v>13.583333333333334</v>
      </c>
    </row>
    <row r="8" spans="1:29" ht="18" customHeight="1" x14ac:dyDescent="0.3">
      <c r="A8" s="3">
        <v>2000</v>
      </c>
      <c r="B8" s="3">
        <v>1</v>
      </c>
      <c r="C8" s="3">
        <v>0</v>
      </c>
      <c r="D8" s="3">
        <v>0</v>
      </c>
      <c r="E8" s="3">
        <v>0</v>
      </c>
      <c r="F8" s="3">
        <v>1</v>
      </c>
      <c r="G8" s="3">
        <v>18</v>
      </c>
      <c r="H8" s="3">
        <v>48</v>
      </c>
      <c r="I8" s="3">
        <v>11</v>
      </c>
      <c r="J8" s="3">
        <v>3</v>
      </c>
      <c r="K8" s="3">
        <v>3</v>
      </c>
      <c r="L8" s="3">
        <v>2</v>
      </c>
      <c r="M8" s="3">
        <v>18</v>
      </c>
      <c r="N8" s="3">
        <v>19</v>
      </c>
      <c r="O8" s="3">
        <v>12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1</v>
      </c>
      <c r="W8" s="3">
        <v>8</v>
      </c>
      <c r="X8" s="3">
        <f t="shared" si="0"/>
        <v>145</v>
      </c>
      <c r="Y8" s="3">
        <f t="shared" si="1"/>
        <v>54</v>
      </c>
      <c r="Z8" s="3">
        <v>199</v>
      </c>
      <c r="AA8" s="3">
        <f t="shared" si="3"/>
        <v>797</v>
      </c>
      <c r="AB8" s="6">
        <v>12</v>
      </c>
      <c r="AC8" s="7">
        <f t="shared" si="2"/>
        <v>16.583333333333332</v>
      </c>
    </row>
    <row r="9" spans="1:29" ht="18" customHeight="1" x14ac:dyDescent="0.3">
      <c r="A9" s="3">
        <v>2001</v>
      </c>
      <c r="B9" s="3">
        <v>1</v>
      </c>
      <c r="C9" s="3">
        <v>1</v>
      </c>
      <c r="D9" s="3">
        <v>0</v>
      </c>
      <c r="E9" s="3">
        <v>0</v>
      </c>
      <c r="F9" s="3">
        <v>0</v>
      </c>
      <c r="G9" s="3">
        <v>6</v>
      </c>
      <c r="H9" s="3">
        <v>53</v>
      </c>
      <c r="I9" s="3">
        <v>12</v>
      </c>
      <c r="J9" s="3">
        <v>7</v>
      </c>
      <c r="K9" s="3">
        <v>11</v>
      </c>
      <c r="L9" s="3">
        <v>9</v>
      </c>
      <c r="M9" s="3">
        <v>17</v>
      </c>
      <c r="N9" s="3">
        <v>10</v>
      </c>
      <c r="O9" s="3">
        <v>9</v>
      </c>
      <c r="P9" s="3">
        <v>0</v>
      </c>
      <c r="Q9" s="3">
        <v>0</v>
      </c>
      <c r="R9" s="3">
        <v>1</v>
      </c>
      <c r="S9" s="3">
        <v>0</v>
      </c>
      <c r="T9" s="3">
        <v>3</v>
      </c>
      <c r="U9" s="3">
        <v>0</v>
      </c>
      <c r="V9" s="3">
        <v>3</v>
      </c>
      <c r="W9" s="3">
        <v>3</v>
      </c>
      <c r="X9" s="3">
        <f t="shared" si="0"/>
        <v>146</v>
      </c>
      <c r="Y9" s="3">
        <f t="shared" si="1"/>
        <v>54</v>
      </c>
      <c r="Z9" s="3">
        <v>200</v>
      </c>
      <c r="AA9" s="3">
        <f t="shared" si="3"/>
        <v>997</v>
      </c>
      <c r="AB9" s="6">
        <v>12</v>
      </c>
      <c r="AC9" s="7">
        <f t="shared" si="2"/>
        <v>16.666666666666668</v>
      </c>
    </row>
    <row r="10" spans="1:29" ht="18" customHeight="1" x14ac:dyDescent="0.3">
      <c r="A10" s="3">
        <v>2002</v>
      </c>
      <c r="B10" s="3">
        <v>0</v>
      </c>
      <c r="C10" s="3">
        <v>0</v>
      </c>
      <c r="D10" s="3">
        <v>1</v>
      </c>
      <c r="E10" s="3">
        <v>0</v>
      </c>
      <c r="F10" s="3">
        <v>0</v>
      </c>
      <c r="G10" s="3">
        <v>16</v>
      </c>
      <c r="H10" s="3">
        <v>42</v>
      </c>
      <c r="I10" s="3">
        <v>12</v>
      </c>
      <c r="J10" s="3">
        <v>8</v>
      </c>
      <c r="K10" s="3">
        <v>8</v>
      </c>
      <c r="L10" s="3">
        <v>1</v>
      </c>
      <c r="M10" s="3">
        <v>32</v>
      </c>
      <c r="N10" s="3">
        <v>24</v>
      </c>
      <c r="O10" s="3">
        <v>13</v>
      </c>
      <c r="P10" s="3">
        <v>2</v>
      </c>
      <c r="Q10" s="3">
        <v>0</v>
      </c>
      <c r="R10" s="3">
        <v>2</v>
      </c>
      <c r="S10" s="3">
        <v>0</v>
      </c>
      <c r="T10" s="3">
        <v>5</v>
      </c>
      <c r="U10" s="3">
        <v>0</v>
      </c>
      <c r="V10" s="3">
        <v>3</v>
      </c>
      <c r="W10" s="3">
        <v>2</v>
      </c>
      <c r="X10" s="3">
        <f t="shared" si="0"/>
        <v>171</v>
      </c>
      <c r="Y10" s="3">
        <f t="shared" si="1"/>
        <v>40</v>
      </c>
      <c r="Z10" s="3">
        <v>211</v>
      </c>
      <c r="AA10" s="3">
        <f t="shared" si="3"/>
        <v>1208</v>
      </c>
      <c r="AB10" s="6">
        <v>12</v>
      </c>
      <c r="AC10" s="7">
        <f t="shared" si="2"/>
        <v>17.583333333333332</v>
      </c>
    </row>
    <row r="11" spans="1:29" ht="18" customHeight="1" x14ac:dyDescent="0.3">
      <c r="A11" s="3">
        <v>2003</v>
      </c>
      <c r="B11" s="3">
        <v>0</v>
      </c>
      <c r="C11" s="3">
        <v>0</v>
      </c>
      <c r="D11" s="3">
        <v>0</v>
      </c>
      <c r="E11" s="3">
        <v>0</v>
      </c>
      <c r="F11" s="3">
        <v>2</v>
      </c>
      <c r="G11" s="3">
        <v>13</v>
      </c>
      <c r="H11" s="3">
        <v>45</v>
      </c>
      <c r="I11" s="3">
        <v>19</v>
      </c>
      <c r="J11" s="3">
        <v>8</v>
      </c>
      <c r="K11" s="3">
        <v>9</v>
      </c>
      <c r="L11" s="3">
        <v>6</v>
      </c>
      <c r="M11" s="3">
        <v>12</v>
      </c>
      <c r="N11" s="3">
        <v>29</v>
      </c>
      <c r="O11" s="3">
        <v>2</v>
      </c>
      <c r="P11" s="3">
        <v>0</v>
      </c>
      <c r="Q11" s="3">
        <v>0</v>
      </c>
      <c r="R11" s="3">
        <v>0</v>
      </c>
      <c r="S11" s="3">
        <v>0</v>
      </c>
      <c r="T11" s="3">
        <v>6</v>
      </c>
      <c r="U11" s="3">
        <v>0</v>
      </c>
      <c r="V11" s="3">
        <v>0</v>
      </c>
      <c r="W11" s="3">
        <v>0</v>
      </c>
      <c r="X11" s="3">
        <f t="shared" si="0"/>
        <v>151</v>
      </c>
      <c r="Y11" s="3">
        <f t="shared" si="1"/>
        <v>52</v>
      </c>
      <c r="Z11" s="3">
        <v>203</v>
      </c>
      <c r="AA11" s="3">
        <f t="shared" si="3"/>
        <v>1411</v>
      </c>
      <c r="AB11" s="6">
        <v>12</v>
      </c>
      <c r="AC11" s="7">
        <f t="shared" si="2"/>
        <v>16.916666666666668</v>
      </c>
    </row>
    <row r="12" spans="1:29" ht="18" customHeight="1" x14ac:dyDescent="0.3">
      <c r="A12" s="3">
        <v>2004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11</v>
      </c>
      <c r="H12" s="3">
        <v>30</v>
      </c>
      <c r="I12" s="3">
        <v>7</v>
      </c>
      <c r="J12" s="3">
        <v>5</v>
      </c>
      <c r="K12" s="3">
        <v>5</v>
      </c>
      <c r="L12" s="3">
        <v>5</v>
      </c>
      <c r="M12" s="3">
        <v>30</v>
      </c>
      <c r="N12" s="3">
        <v>3</v>
      </c>
      <c r="O12" s="3">
        <v>9</v>
      </c>
      <c r="P12" s="3">
        <v>2</v>
      </c>
      <c r="Q12" s="3">
        <v>0</v>
      </c>
      <c r="R12" s="3">
        <v>0</v>
      </c>
      <c r="S12" s="3">
        <v>0</v>
      </c>
      <c r="T12" s="3">
        <v>5</v>
      </c>
      <c r="U12" s="3">
        <v>0</v>
      </c>
      <c r="V12" s="3">
        <v>5</v>
      </c>
      <c r="W12" s="3">
        <v>3</v>
      </c>
      <c r="X12" s="3">
        <f t="shared" si="0"/>
        <v>120</v>
      </c>
      <c r="Y12" s="3">
        <f t="shared" si="1"/>
        <v>24</v>
      </c>
      <c r="Z12" s="3">
        <v>144</v>
      </c>
      <c r="AA12" s="3">
        <f t="shared" si="3"/>
        <v>1555</v>
      </c>
      <c r="AB12" s="6">
        <v>12</v>
      </c>
      <c r="AC12" s="7">
        <f t="shared" si="2"/>
        <v>12</v>
      </c>
    </row>
    <row r="13" spans="1:29" ht="18" customHeight="1" x14ac:dyDescent="0.3">
      <c r="A13" s="3">
        <v>2005</v>
      </c>
      <c r="B13" s="3">
        <v>0</v>
      </c>
      <c r="C13" s="3">
        <v>2</v>
      </c>
      <c r="D13" s="3">
        <v>2</v>
      </c>
      <c r="E13" s="3">
        <v>1</v>
      </c>
      <c r="F13" s="3">
        <v>2</v>
      </c>
      <c r="G13" s="3">
        <v>6</v>
      </c>
      <c r="H13" s="3">
        <v>32</v>
      </c>
      <c r="I13" s="3">
        <v>13</v>
      </c>
      <c r="J13" s="3">
        <v>8</v>
      </c>
      <c r="K13" s="3">
        <v>4</v>
      </c>
      <c r="L13" s="3">
        <v>3</v>
      </c>
      <c r="M13" s="3">
        <v>17</v>
      </c>
      <c r="N13" s="3">
        <v>28</v>
      </c>
      <c r="O13" s="3">
        <v>9</v>
      </c>
      <c r="P13" s="3">
        <v>0</v>
      </c>
      <c r="Q13" s="3">
        <v>2</v>
      </c>
      <c r="R13" s="3">
        <v>3</v>
      </c>
      <c r="S13" s="3">
        <v>0</v>
      </c>
      <c r="T13" s="3">
        <v>12</v>
      </c>
      <c r="U13" s="3">
        <v>0</v>
      </c>
      <c r="V13" s="3">
        <v>2</v>
      </c>
      <c r="W13" s="3">
        <v>3</v>
      </c>
      <c r="X13" s="3">
        <f t="shared" si="0"/>
        <v>149</v>
      </c>
      <c r="Y13" s="3">
        <f t="shared" si="1"/>
        <v>53</v>
      </c>
      <c r="Z13" s="3">
        <v>202</v>
      </c>
      <c r="AA13" s="3">
        <f t="shared" si="3"/>
        <v>1757</v>
      </c>
      <c r="AB13" s="6">
        <v>12</v>
      </c>
      <c r="AC13" s="7">
        <f t="shared" si="2"/>
        <v>16.833333333333332</v>
      </c>
    </row>
    <row r="14" spans="1:29" ht="18" customHeight="1" x14ac:dyDescent="0.3">
      <c r="A14" s="3">
        <v>2006</v>
      </c>
      <c r="B14" s="3">
        <v>0</v>
      </c>
      <c r="C14" s="3">
        <v>4</v>
      </c>
      <c r="D14" s="3">
        <v>0</v>
      </c>
      <c r="E14" s="3">
        <v>0</v>
      </c>
      <c r="F14" s="3">
        <v>0</v>
      </c>
      <c r="G14" s="3">
        <v>9</v>
      </c>
      <c r="H14" s="3">
        <v>28</v>
      </c>
      <c r="I14" s="3">
        <v>22</v>
      </c>
      <c r="J14" s="3">
        <v>9</v>
      </c>
      <c r="K14" s="3">
        <v>8</v>
      </c>
      <c r="L14" s="3">
        <v>9</v>
      </c>
      <c r="M14" s="3">
        <v>13</v>
      </c>
      <c r="N14" s="3">
        <v>12</v>
      </c>
      <c r="O14" s="3">
        <v>3</v>
      </c>
      <c r="P14" s="3">
        <v>0</v>
      </c>
      <c r="Q14" s="3">
        <v>0</v>
      </c>
      <c r="R14" s="3">
        <v>2</v>
      </c>
      <c r="S14" s="3">
        <v>0</v>
      </c>
      <c r="T14" s="3">
        <v>0</v>
      </c>
      <c r="U14" s="3">
        <v>1</v>
      </c>
      <c r="V14" s="3">
        <v>1</v>
      </c>
      <c r="W14" s="3">
        <v>0</v>
      </c>
      <c r="X14" s="3">
        <f t="shared" si="0"/>
        <v>121</v>
      </c>
      <c r="Y14" s="3">
        <f t="shared" si="1"/>
        <v>38</v>
      </c>
      <c r="Z14" s="3">
        <v>159</v>
      </c>
      <c r="AA14" s="3">
        <f t="shared" si="3"/>
        <v>1916</v>
      </c>
      <c r="AB14" s="6">
        <v>12</v>
      </c>
      <c r="AC14" s="7">
        <f t="shared" si="2"/>
        <v>13.25</v>
      </c>
    </row>
    <row r="15" spans="1:29" ht="18" customHeight="1" x14ac:dyDescent="0.3">
      <c r="A15" s="3">
        <v>2007</v>
      </c>
      <c r="B15" s="3">
        <v>0</v>
      </c>
      <c r="C15" s="3">
        <v>1</v>
      </c>
      <c r="D15" s="3">
        <v>2</v>
      </c>
      <c r="E15" s="3">
        <v>0</v>
      </c>
      <c r="F15" s="3">
        <v>0</v>
      </c>
      <c r="G15" s="3">
        <v>9</v>
      </c>
      <c r="H15" s="3">
        <v>26</v>
      </c>
      <c r="I15" s="3">
        <v>31</v>
      </c>
      <c r="J15" s="3">
        <v>6</v>
      </c>
      <c r="K15" s="3">
        <v>19</v>
      </c>
      <c r="L15" s="3">
        <v>5</v>
      </c>
      <c r="M15" s="3">
        <v>13</v>
      </c>
      <c r="N15" s="3">
        <v>9</v>
      </c>
      <c r="O15" s="3">
        <v>6</v>
      </c>
      <c r="P15" s="3">
        <v>3</v>
      </c>
      <c r="Q15" s="3">
        <v>0</v>
      </c>
      <c r="R15" s="3">
        <v>0</v>
      </c>
      <c r="S15" s="3">
        <v>0</v>
      </c>
      <c r="T15" s="3">
        <v>6</v>
      </c>
      <c r="U15" s="3">
        <v>0</v>
      </c>
      <c r="V15" s="3">
        <v>1</v>
      </c>
      <c r="W15" s="3">
        <v>2</v>
      </c>
      <c r="X15" s="3">
        <f t="shared" si="0"/>
        <v>139</v>
      </c>
      <c r="Y15" s="3">
        <f t="shared" si="1"/>
        <v>33</v>
      </c>
      <c r="Z15" s="3">
        <v>172</v>
      </c>
      <c r="AA15" s="3">
        <f t="shared" si="3"/>
        <v>2088</v>
      </c>
      <c r="AB15" s="6">
        <v>12</v>
      </c>
      <c r="AC15" s="7">
        <f t="shared" si="2"/>
        <v>14.333333333333334</v>
      </c>
    </row>
    <row r="16" spans="1:29" ht="18" customHeight="1" x14ac:dyDescent="0.3">
      <c r="A16" s="3">
        <v>2008</v>
      </c>
      <c r="B16" s="3">
        <v>0</v>
      </c>
      <c r="C16" s="3">
        <v>1</v>
      </c>
      <c r="D16" s="3">
        <v>3</v>
      </c>
      <c r="E16" s="3">
        <v>0</v>
      </c>
      <c r="F16" s="3">
        <v>1</v>
      </c>
      <c r="G16" s="3">
        <v>11</v>
      </c>
      <c r="H16" s="3">
        <v>37</v>
      </c>
      <c r="I16" s="3">
        <v>24</v>
      </c>
      <c r="J16" s="3">
        <v>13</v>
      </c>
      <c r="K16" s="3">
        <v>10</v>
      </c>
      <c r="L16" s="3">
        <v>10</v>
      </c>
      <c r="M16" s="3">
        <v>18</v>
      </c>
      <c r="N16" s="3">
        <v>18</v>
      </c>
      <c r="O16" s="3">
        <v>16</v>
      </c>
      <c r="P16" s="3">
        <v>2</v>
      </c>
      <c r="Q16" s="3">
        <v>1</v>
      </c>
      <c r="R16" s="3">
        <v>3</v>
      </c>
      <c r="S16" s="3">
        <v>0</v>
      </c>
      <c r="T16" s="3">
        <v>2</v>
      </c>
      <c r="U16" s="3">
        <v>0</v>
      </c>
      <c r="V16" s="3">
        <v>1</v>
      </c>
      <c r="W16" s="3">
        <v>1</v>
      </c>
      <c r="X16" s="3">
        <f t="shared" si="0"/>
        <v>172</v>
      </c>
      <c r="Y16" s="3">
        <f t="shared" si="1"/>
        <v>28</v>
      </c>
      <c r="Z16" s="3">
        <v>200</v>
      </c>
      <c r="AA16" s="3">
        <f t="shared" si="3"/>
        <v>2288</v>
      </c>
      <c r="AB16" s="6">
        <v>12</v>
      </c>
      <c r="AC16" s="7">
        <f t="shared" si="2"/>
        <v>16.666666666666668</v>
      </c>
    </row>
    <row r="17" spans="1:29" ht="18" customHeight="1" x14ac:dyDescent="0.3">
      <c r="A17" s="3">
        <v>2009</v>
      </c>
      <c r="B17" s="3">
        <v>0</v>
      </c>
      <c r="C17" s="3">
        <v>0</v>
      </c>
      <c r="D17" s="3">
        <v>1</v>
      </c>
      <c r="E17" s="3">
        <v>0</v>
      </c>
      <c r="F17" s="3">
        <v>1</v>
      </c>
      <c r="G17" s="3">
        <v>9</v>
      </c>
      <c r="H17" s="3">
        <v>39</v>
      </c>
      <c r="I17" s="3">
        <v>27</v>
      </c>
      <c r="J17" s="3">
        <v>6</v>
      </c>
      <c r="K17" s="3">
        <v>19</v>
      </c>
      <c r="L17" s="3">
        <v>3</v>
      </c>
      <c r="M17" s="3">
        <v>17</v>
      </c>
      <c r="N17" s="3">
        <v>9</v>
      </c>
      <c r="O17" s="3">
        <v>8</v>
      </c>
      <c r="P17" s="3">
        <v>6</v>
      </c>
      <c r="Q17" s="3">
        <v>0</v>
      </c>
      <c r="R17" s="3">
        <v>1</v>
      </c>
      <c r="S17" s="3">
        <v>0</v>
      </c>
      <c r="T17" s="3">
        <v>1</v>
      </c>
      <c r="U17" s="3">
        <v>0</v>
      </c>
      <c r="V17" s="3">
        <v>1</v>
      </c>
      <c r="W17" s="3">
        <v>2</v>
      </c>
      <c r="X17" s="3">
        <f t="shared" si="0"/>
        <v>150</v>
      </c>
      <c r="Y17" s="3">
        <f t="shared" si="1"/>
        <v>47</v>
      </c>
      <c r="Z17" s="3">
        <v>197</v>
      </c>
      <c r="AA17" s="3">
        <f t="shared" si="3"/>
        <v>2485</v>
      </c>
      <c r="AB17" s="6">
        <v>12</v>
      </c>
      <c r="AC17" s="7">
        <f t="shared" si="2"/>
        <v>16.416666666666668</v>
      </c>
    </row>
    <row r="18" spans="1:29" ht="18" customHeight="1" x14ac:dyDescent="0.3">
      <c r="A18" s="3">
        <v>2010</v>
      </c>
      <c r="B18" s="3">
        <v>0</v>
      </c>
      <c r="C18" s="3">
        <v>1</v>
      </c>
      <c r="D18" s="3">
        <v>1</v>
      </c>
      <c r="E18" s="3">
        <v>1</v>
      </c>
      <c r="F18" s="3">
        <v>0</v>
      </c>
      <c r="G18" s="3">
        <v>10</v>
      </c>
      <c r="H18" s="3">
        <v>60</v>
      </c>
      <c r="I18" s="3">
        <v>29</v>
      </c>
      <c r="J18" s="3">
        <v>2</v>
      </c>
      <c r="K18" s="3">
        <v>20</v>
      </c>
      <c r="L18" s="3">
        <v>4</v>
      </c>
      <c r="M18" s="3">
        <v>9</v>
      </c>
      <c r="N18" s="3">
        <v>7</v>
      </c>
      <c r="O18" s="3">
        <v>2</v>
      </c>
      <c r="P18" s="3">
        <v>2</v>
      </c>
      <c r="Q18" s="3">
        <v>1</v>
      </c>
      <c r="R18" s="3">
        <v>0</v>
      </c>
      <c r="S18" s="3">
        <v>0</v>
      </c>
      <c r="T18" s="3">
        <v>1</v>
      </c>
      <c r="U18" s="3">
        <v>0</v>
      </c>
      <c r="V18" s="3">
        <v>1</v>
      </c>
      <c r="W18" s="3">
        <v>6</v>
      </c>
      <c r="X18" s="3">
        <f t="shared" si="0"/>
        <v>157</v>
      </c>
      <c r="Y18" s="3">
        <f t="shared" si="1"/>
        <v>43</v>
      </c>
      <c r="Z18" s="3">
        <v>200</v>
      </c>
      <c r="AA18" s="3">
        <f t="shared" si="3"/>
        <v>2685</v>
      </c>
      <c r="AB18" s="6">
        <v>12</v>
      </c>
      <c r="AC18" s="7">
        <f t="shared" si="2"/>
        <v>16.666666666666668</v>
      </c>
    </row>
    <row r="19" spans="1:29" ht="18" customHeight="1" x14ac:dyDescent="0.3">
      <c r="A19" s="3">
        <v>2011</v>
      </c>
      <c r="B19" s="3">
        <v>0</v>
      </c>
      <c r="C19" s="3">
        <v>0</v>
      </c>
      <c r="D19" s="3">
        <v>4</v>
      </c>
      <c r="E19" s="3">
        <v>0</v>
      </c>
      <c r="F19" s="3">
        <v>0</v>
      </c>
      <c r="G19" s="3">
        <v>14</v>
      </c>
      <c r="H19" s="3">
        <v>55</v>
      </c>
      <c r="I19" s="3">
        <v>36</v>
      </c>
      <c r="J19" s="3">
        <v>8</v>
      </c>
      <c r="K19" s="3">
        <v>27</v>
      </c>
      <c r="L19" s="3">
        <v>12</v>
      </c>
      <c r="M19" s="3">
        <v>12</v>
      </c>
      <c r="N19" s="3">
        <v>5</v>
      </c>
      <c r="O19" s="3">
        <v>19</v>
      </c>
      <c r="P19" s="3">
        <v>2</v>
      </c>
      <c r="Q19" s="3">
        <v>0</v>
      </c>
      <c r="R19" s="3">
        <v>0</v>
      </c>
      <c r="S19" s="3">
        <v>0</v>
      </c>
      <c r="T19" s="3">
        <v>9</v>
      </c>
      <c r="U19" s="3">
        <v>0</v>
      </c>
      <c r="V19" s="3">
        <v>0</v>
      </c>
      <c r="W19" s="3">
        <v>2</v>
      </c>
      <c r="X19" s="3">
        <f t="shared" si="0"/>
        <v>205</v>
      </c>
      <c r="Y19" s="3">
        <f t="shared" si="1"/>
        <v>43</v>
      </c>
      <c r="Z19" s="3">
        <v>248</v>
      </c>
      <c r="AA19" s="3">
        <f t="shared" si="3"/>
        <v>2933</v>
      </c>
      <c r="AB19" s="6">
        <v>12</v>
      </c>
      <c r="AC19" s="7">
        <f t="shared" si="2"/>
        <v>20.666666666666668</v>
      </c>
    </row>
    <row r="20" spans="1:29" ht="18" customHeight="1" x14ac:dyDescent="0.3">
      <c r="A20" s="3">
        <v>2012</v>
      </c>
      <c r="B20" s="3">
        <v>0</v>
      </c>
      <c r="C20" s="3">
        <v>1</v>
      </c>
      <c r="D20" s="3">
        <v>1</v>
      </c>
      <c r="E20" s="3">
        <v>0</v>
      </c>
      <c r="F20" s="3">
        <v>0</v>
      </c>
      <c r="G20" s="3">
        <v>10</v>
      </c>
      <c r="H20" s="3">
        <v>88</v>
      </c>
      <c r="I20" s="3">
        <v>47</v>
      </c>
      <c r="J20" s="3">
        <v>1</v>
      </c>
      <c r="K20" s="3">
        <v>23</v>
      </c>
      <c r="L20" s="3">
        <v>13</v>
      </c>
      <c r="M20" s="3">
        <v>16</v>
      </c>
      <c r="N20" s="3">
        <v>7</v>
      </c>
      <c r="O20" s="3">
        <v>10</v>
      </c>
      <c r="P20" s="3">
        <v>1</v>
      </c>
      <c r="Q20" s="3">
        <v>3</v>
      </c>
      <c r="R20" s="3">
        <v>3</v>
      </c>
      <c r="S20" s="3">
        <v>2</v>
      </c>
      <c r="T20" s="3">
        <v>4</v>
      </c>
      <c r="U20" s="3">
        <v>0</v>
      </c>
      <c r="V20" s="3">
        <v>1</v>
      </c>
      <c r="W20" s="3">
        <v>5</v>
      </c>
      <c r="X20" s="3">
        <f t="shared" si="0"/>
        <v>236</v>
      </c>
      <c r="Y20" s="3">
        <f t="shared" si="1"/>
        <v>57</v>
      </c>
      <c r="Z20" s="3">
        <v>293</v>
      </c>
      <c r="AA20" s="3">
        <f t="shared" si="3"/>
        <v>3226</v>
      </c>
      <c r="AB20" s="6">
        <v>12</v>
      </c>
      <c r="AC20" s="7">
        <f t="shared" si="2"/>
        <v>24.416666666666668</v>
      </c>
    </row>
    <row r="21" spans="1:29" ht="18" customHeight="1" x14ac:dyDescent="0.3">
      <c r="A21" s="3">
        <v>2013</v>
      </c>
      <c r="B21" s="3">
        <v>0</v>
      </c>
      <c r="C21" s="3">
        <v>2</v>
      </c>
      <c r="D21" s="3">
        <v>5</v>
      </c>
      <c r="E21" s="3">
        <v>0</v>
      </c>
      <c r="F21" s="3">
        <v>0</v>
      </c>
      <c r="G21" s="3">
        <v>11</v>
      </c>
      <c r="H21" s="3">
        <v>74</v>
      </c>
      <c r="I21" s="3">
        <v>41</v>
      </c>
      <c r="J21" s="3">
        <v>7</v>
      </c>
      <c r="K21" s="3">
        <v>18</v>
      </c>
      <c r="L21" s="3">
        <v>8</v>
      </c>
      <c r="M21" s="3">
        <v>11</v>
      </c>
      <c r="N21" s="3">
        <v>7</v>
      </c>
      <c r="O21" s="3">
        <v>5</v>
      </c>
      <c r="P21" s="3">
        <v>10</v>
      </c>
      <c r="Q21" s="3">
        <v>1</v>
      </c>
      <c r="R21" s="3">
        <v>1</v>
      </c>
      <c r="S21" s="3">
        <v>1</v>
      </c>
      <c r="T21" s="3">
        <v>3</v>
      </c>
      <c r="U21" s="3">
        <v>0</v>
      </c>
      <c r="V21" s="3">
        <v>1</v>
      </c>
      <c r="W21" s="3">
        <v>0</v>
      </c>
      <c r="X21" s="3">
        <f t="shared" si="0"/>
        <v>206</v>
      </c>
      <c r="Y21" s="3">
        <f t="shared" si="1"/>
        <v>38</v>
      </c>
      <c r="Z21" s="3">
        <v>244</v>
      </c>
      <c r="AA21" s="3">
        <f t="shared" si="3"/>
        <v>3470</v>
      </c>
      <c r="AB21" s="6">
        <v>12</v>
      </c>
      <c r="AC21" s="7">
        <f t="shared" si="2"/>
        <v>20.333333333333332</v>
      </c>
    </row>
    <row r="22" spans="1:29" ht="18" customHeight="1" x14ac:dyDescent="0.3">
      <c r="A22" s="3">
        <v>2014</v>
      </c>
      <c r="B22" s="3">
        <v>4</v>
      </c>
      <c r="C22" s="3">
        <v>1</v>
      </c>
      <c r="D22" s="3">
        <v>3</v>
      </c>
      <c r="E22" s="3">
        <v>0</v>
      </c>
      <c r="F22" s="3">
        <v>0</v>
      </c>
      <c r="G22" s="3">
        <v>12</v>
      </c>
      <c r="H22" s="3">
        <v>94</v>
      </c>
      <c r="I22" s="3">
        <v>47</v>
      </c>
      <c r="J22" s="3">
        <v>8</v>
      </c>
      <c r="K22" s="3">
        <v>32</v>
      </c>
      <c r="L22" s="3">
        <v>3</v>
      </c>
      <c r="M22" s="3">
        <v>7</v>
      </c>
      <c r="N22" s="3">
        <v>5</v>
      </c>
      <c r="O22" s="3">
        <v>6</v>
      </c>
      <c r="P22" s="3">
        <v>8</v>
      </c>
      <c r="Q22" s="3">
        <v>2</v>
      </c>
      <c r="R22" s="3">
        <v>2</v>
      </c>
      <c r="S22" s="3">
        <v>2</v>
      </c>
      <c r="T22" s="3">
        <v>6</v>
      </c>
      <c r="U22" s="3">
        <v>4</v>
      </c>
      <c r="V22" s="3">
        <v>5</v>
      </c>
      <c r="W22" s="3">
        <v>2</v>
      </c>
      <c r="X22" s="3">
        <f t="shared" si="0"/>
        <v>253</v>
      </c>
      <c r="Y22" s="3">
        <f>Z22-X22</f>
        <v>20</v>
      </c>
      <c r="Z22" s="3">
        <v>273</v>
      </c>
      <c r="AA22" s="3">
        <f t="shared" si="3"/>
        <v>3743</v>
      </c>
      <c r="AB22" s="6">
        <v>12</v>
      </c>
      <c r="AC22" s="7">
        <f t="shared" si="2"/>
        <v>22.75</v>
      </c>
    </row>
    <row r="23" spans="1:29" ht="18" customHeight="1" x14ac:dyDescent="0.3">
      <c r="A23" s="3">
        <v>2015</v>
      </c>
      <c r="B23" s="3">
        <v>0</v>
      </c>
      <c r="C23" s="3">
        <v>7</v>
      </c>
      <c r="D23" s="3">
        <v>1</v>
      </c>
      <c r="E23" s="3">
        <v>0</v>
      </c>
      <c r="F23" s="3">
        <v>1</v>
      </c>
      <c r="G23" s="3">
        <v>13</v>
      </c>
      <c r="H23" s="3">
        <v>36</v>
      </c>
      <c r="I23" s="3">
        <v>63</v>
      </c>
      <c r="J23" s="3">
        <v>5</v>
      </c>
      <c r="K23" s="3">
        <v>33</v>
      </c>
      <c r="L23" s="3">
        <v>9</v>
      </c>
      <c r="M23" s="3">
        <v>15</v>
      </c>
      <c r="N23" s="3">
        <v>4</v>
      </c>
      <c r="O23" s="3">
        <v>4</v>
      </c>
      <c r="P23" s="3">
        <v>4</v>
      </c>
      <c r="Q23" s="3">
        <v>6</v>
      </c>
      <c r="R23" s="3">
        <v>6</v>
      </c>
      <c r="S23" s="3">
        <v>3</v>
      </c>
      <c r="T23" s="3">
        <v>4</v>
      </c>
      <c r="U23" s="3">
        <v>3</v>
      </c>
      <c r="V23" s="3">
        <v>3</v>
      </c>
      <c r="W23" s="3">
        <v>2</v>
      </c>
      <c r="X23" s="3">
        <f t="shared" si="0"/>
        <v>222</v>
      </c>
      <c r="Y23" s="3">
        <f t="shared" si="1"/>
        <v>45</v>
      </c>
      <c r="Z23" s="3">
        <v>267</v>
      </c>
      <c r="AA23" s="3">
        <f t="shared" si="3"/>
        <v>4010</v>
      </c>
      <c r="AB23" s="6">
        <v>12</v>
      </c>
      <c r="AC23" s="7">
        <f t="shared" si="2"/>
        <v>22.25</v>
      </c>
    </row>
    <row r="24" spans="1:29" ht="18" customHeight="1" x14ac:dyDescent="0.3">
      <c r="A24" s="3">
        <v>2016</v>
      </c>
      <c r="B24" s="3">
        <v>0</v>
      </c>
      <c r="C24" s="3">
        <v>5</v>
      </c>
      <c r="D24" s="3">
        <v>6</v>
      </c>
      <c r="E24" s="3">
        <v>0</v>
      </c>
      <c r="F24" s="3">
        <v>0</v>
      </c>
      <c r="G24" s="3">
        <v>22</v>
      </c>
      <c r="H24" s="3">
        <v>53</v>
      </c>
      <c r="I24" s="3">
        <v>72</v>
      </c>
      <c r="J24" s="3">
        <v>6</v>
      </c>
      <c r="K24" s="3">
        <v>22</v>
      </c>
      <c r="L24" s="3">
        <v>4</v>
      </c>
      <c r="M24" s="3">
        <v>10</v>
      </c>
      <c r="N24" s="3">
        <v>11</v>
      </c>
      <c r="O24" s="3">
        <v>5</v>
      </c>
      <c r="P24" s="3">
        <v>3</v>
      </c>
      <c r="Q24" s="3">
        <v>5</v>
      </c>
      <c r="R24" s="3">
        <v>11</v>
      </c>
      <c r="S24" s="3">
        <v>4</v>
      </c>
      <c r="T24" s="3">
        <v>1</v>
      </c>
      <c r="U24" s="3">
        <v>2</v>
      </c>
      <c r="V24" s="3">
        <v>2</v>
      </c>
      <c r="W24" s="3">
        <v>6</v>
      </c>
      <c r="X24" s="3">
        <f>SUM(B24:W24)</f>
        <v>250</v>
      </c>
      <c r="Y24" s="3">
        <f>Z24-X24</f>
        <v>63</v>
      </c>
      <c r="Z24" s="3">
        <v>313</v>
      </c>
      <c r="AA24" s="3">
        <f t="shared" si="3"/>
        <v>4323</v>
      </c>
      <c r="AB24" s="6">
        <v>12</v>
      </c>
      <c r="AC24" s="7">
        <f t="shared" si="2"/>
        <v>26.083333333333332</v>
      </c>
    </row>
    <row r="25" spans="1:29" ht="18" customHeight="1" x14ac:dyDescent="0.3">
      <c r="A25" s="3">
        <v>2017</v>
      </c>
      <c r="B25" s="3">
        <v>0</v>
      </c>
      <c r="C25" s="3">
        <v>3</v>
      </c>
      <c r="D25" s="3">
        <v>0</v>
      </c>
      <c r="E25" s="3">
        <v>0</v>
      </c>
      <c r="F25" s="3">
        <v>0</v>
      </c>
      <c r="G25" s="3">
        <v>7</v>
      </c>
      <c r="H25" s="3">
        <v>77</v>
      </c>
      <c r="I25" s="3">
        <v>61</v>
      </c>
      <c r="J25" s="3">
        <v>3</v>
      </c>
      <c r="K25" s="3">
        <v>41</v>
      </c>
      <c r="L25" s="3">
        <v>13</v>
      </c>
      <c r="M25" s="3">
        <v>9</v>
      </c>
      <c r="N25" s="3">
        <v>14</v>
      </c>
      <c r="O25" s="3">
        <v>7</v>
      </c>
      <c r="P25" s="3">
        <v>11</v>
      </c>
      <c r="Q25" s="3">
        <v>4</v>
      </c>
      <c r="R25" s="3">
        <v>4</v>
      </c>
      <c r="S25" s="3">
        <v>5</v>
      </c>
      <c r="T25" s="3">
        <v>3</v>
      </c>
      <c r="U25" s="3">
        <v>0</v>
      </c>
      <c r="V25" s="3">
        <v>1</v>
      </c>
      <c r="W25" s="3">
        <v>7</v>
      </c>
      <c r="X25" s="3">
        <f t="shared" si="0"/>
        <v>270</v>
      </c>
      <c r="Y25" s="3">
        <f>Z25-X25</f>
        <v>52</v>
      </c>
      <c r="Z25" s="3">
        <v>322</v>
      </c>
      <c r="AA25" s="3">
        <f t="shared" si="3"/>
        <v>4645</v>
      </c>
      <c r="AB25" s="6">
        <v>12</v>
      </c>
      <c r="AC25" s="7">
        <f t="shared" si="2"/>
        <v>26.833333333333332</v>
      </c>
    </row>
    <row r="26" spans="1:29" ht="18" customHeight="1" x14ac:dyDescent="0.3">
      <c r="A26" s="3">
        <v>2018</v>
      </c>
      <c r="B26" s="3">
        <v>0</v>
      </c>
      <c r="C26" s="3">
        <v>5</v>
      </c>
      <c r="D26" s="3">
        <v>2</v>
      </c>
      <c r="E26" s="3">
        <v>1</v>
      </c>
      <c r="F26" s="3">
        <v>0</v>
      </c>
      <c r="G26" s="3">
        <v>18</v>
      </c>
      <c r="H26" s="3">
        <v>74</v>
      </c>
      <c r="I26" s="3">
        <v>77</v>
      </c>
      <c r="J26" s="3">
        <v>14</v>
      </c>
      <c r="K26" s="3">
        <v>26</v>
      </c>
      <c r="L26" s="3">
        <v>7</v>
      </c>
      <c r="M26" s="3">
        <v>12</v>
      </c>
      <c r="N26" s="3">
        <v>6</v>
      </c>
      <c r="O26" s="3">
        <v>23</v>
      </c>
      <c r="P26" s="3">
        <v>22</v>
      </c>
      <c r="Q26" s="3">
        <v>12</v>
      </c>
      <c r="R26" s="3">
        <v>7</v>
      </c>
      <c r="S26" s="3">
        <v>8</v>
      </c>
      <c r="T26" s="3">
        <v>6</v>
      </c>
      <c r="U26" s="3">
        <v>1</v>
      </c>
      <c r="V26" s="3">
        <v>4</v>
      </c>
      <c r="W26" s="3">
        <v>3</v>
      </c>
      <c r="X26" s="3">
        <f t="shared" si="0"/>
        <v>328</v>
      </c>
      <c r="Y26" s="3">
        <f t="shared" ref="Y26:Y30" si="4">Z26-X26</f>
        <v>59</v>
      </c>
      <c r="Z26" s="3">
        <v>387</v>
      </c>
      <c r="AA26" s="3">
        <f t="shared" si="3"/>
        <v>5032</v>
      </c>
      <c r="AB26" s="6">
        <v>12</v>
      </c>
      <c r="AC26" s="7">
        <f t="shared" si="2"/>
        <v>32.25</v>
      </c>
    </row>
    <row r="27" spans="1:29" ht="18" customHeight="1" x14ac:dyDescent="0.3">
      <c r="A27" s="3">
        <v>2019</v>
      </c>
      <c r="B27" s="3">
        <v>0</v>
      </c>
      <c r="C27" s="3">
        <v>1</v>
      </c>
      <c r="D27" s="3">
        <v>1</v>
      </c>
      <c r="E27" s="3">
        <v>1</v>
      </c>
      <c r="F27" s="3">
        <v>1</v>
      </c>
      <c r="G27" s="3">
        <v>13</v>
      </c>
      <c r="H27" s="3">
        <v>79</v>
      </c>
      <c r="I27" s="3">
        <v>79</v>
      </c>
      <c r="J27" s="3">
        <v>12</v>
      </c>
      <c r="K27" s="3">
        <v>31</v>
      </c>
      <c r="L27" s="3">
        <v>3</v>
      </c>
      <c r="M27" s="3">
        <v>11</v>
      </c>
      <c r="N27" s="3">
        <v>8</v>
      </c>
      <c r="O27" s="3">
        <v>7</v>
      </c>
      <c r="P27" s="3">
        <v>14</v>
      </c>
      <c r="Q27" s="3">
        <v>8</v>
      </c>
      <c r="R27" s="3">
        <v>4</v>
      </c>
      <c r="S27" s="3">
        <v>8</v>
      </c>
      <c r="T27" s="3">
        <v>0</v>
      </c>
      <c r="U27" s="3">
        <v>0</v>
      </c>
      <c r="V27" s="3">
        <v>1</v>
      </c>
      <c r="W27" s="3">
        <v>8</v>
      </c>
      <c r="X27" s="3">
        <f t="shared" si="0"/>
        <v>290</v>
      </c>
      <c r="Y27" s="3">
        <f t="shared" si="4"/>
        <v>70</v>
      </c>
      <c r="Z27" s="3">
        <v>360</v>
      </c>
      <c r="AA27" s="3">
        <f t="shared" si="3"/>
        <v>5392</v>
      </c>
      <c r="AB27" s="6">
        <v>12</v>
      </c>
      <c r="AC27" s="7">
        <f t="shared" si="2"/>
        <v>30</v>
      </c>
    </row>
    <row r="28" spans="1:29" ht="18" customHeight="1" x14ac:dyDescent="0.3">
      <c r="A28" s="3">
        <v>2020</v>
      </c>
      <c r="B28" s="3">
        <v>0</v>
      </c>
      <c r="C28" s="3">
        <v>11</v>
      </c>
      <c r="D28" s="3">
        <v>2</v>
      </c>
      <c r="E28" s="3">
        <v>2</v>
      </c>
      <c r="F28" s="3">
        <v>0</v>
      </c>
      <c r="G28" s="3">
        <v>17</v>
      </c>
      <c r="H28" s="3">
        <v>89</v>
      </c>
      <c r="I28" s="3">
        <v>128</v>
      </c>
      <c r="J28" s="3">
        <v>23</v>
      </c>
      <c r="K28" s="3">
        <v>24</v>
      </c>
      <c r="L28" s="3">
        <v>2</v>
      </c>
      <c r="M28" s="3">
        <v>15</v>
      </c>
      <c r="N28" s="3">
        <v>8</v>
      </c>
      <c r="O28" s="3">
        <v>8</v>
      </c>
      <c r="P28" s="3">
        <v>4</v>
      </c>
      <c r="Q28" s="3">
        <v>9</v>
      </c>
      <c r="R28" s="3">
        <v>4</v>
      </c>
      <c r="S28" s="3">
        <v>8</v>
      </c>
      <c r="T28" s="3">
        <v>1</v>
      </c>
      <c r="U28" s="3">
        <v>0</v>
      </c>
      <c r="V28" s="3">
        <v>2</v>
      </c>
      <c r="W28" s="3">
        <v>0</v>
      </c>
      <c r="X28" s="3">
        <f t="shared" ref="X28" si="5">SUM(B28:W28)</f>
        <v>357</v>
      </c>
      <c r="Y28" s="3">
        <f t="shared" ref="Y28" si="6">Z28-X28</f>
        <v>67</v>
      </c>
      <c r="Z28" s="3">
        <v>424</v>
      </c>
      <c r="AA28" s="3">
        <f>Z28+AA27</f>
        <v>5816</v>
      </c>
      <c r="AB28" s="6">
        <v>12</v>
      </c>
      <c r="AC28" s="7">
        <f t="shared" ref="AC28" si="7">Z28/AB28</f>
        <v>35.333333333333336</v>
      </c>
    </row>
    <row r="29" spans="1:29" ht="18" customHeight="1" x14ac:dyDescent="0.3">
      <c r="A29" s="3">
        <v>2021</v>
      </c>
      <c r="B29" s="3">
        <v>1</v>
      </c>
      <c r="C29" s="3">
        <v>15</v>
      </c>
      <c r="D29" s="3">
        <v>2</v>
      </c>
      <c r="E29" s="3">
        <v>2</v>
      </c>
      <c r="F29" s="3">
        <v>1</v>
      </c>
      <c r="G29" s="3">
        <v>19</v>
      </c>
      <c r="H29" s="3">
        <v>118</v>
      </c>
      <c r="I29" s="3">
        <v>88</v>
      </c>
      <c r="J29" s="3">
        <v>30</v>
      </c>
      <c r="K29" s="3">
        <v>21</v>
      </c>
      <c r="L29" s="3">
        <v>7</v>
      </c>
      <c r="M29" s="3">
        <v>5</v>
      </c>
      <c r="N29" s="3">
        <v>9</v>
      </c>
      <c r="O29" s="3">
        <v>5</v>
      </c>
      <c r="P29" s="3">
        <v>28</v>
      </c>
      <c r="Q29" s="3">
        <v>18</v>
      </c>
      <c r="R29" s="3">
        <v>5</v>
      </c>
      <c r="S29" s="3">
        <v>4</v>
      </c>
      <c r="T29" s="3">
        <v>2</v>
      </c>
      <c r="U29" s="3">
        <v>0</v>
      </c>
      <c r="V29" s="3">
        <v>2</v>
      </c>
      <c r="W29" s="3">
        <v>5</v>
      </c>
      <c r="X29" s="3">
        <f t="shared" si="0"/>
        <v>387</v>
      </c>
      <c r="Y29" s="3">
        <f t="shared" si="4"/>
        <v>95</v>
      </c>
      <c r="Z29" s="3">
        <v>482</v>
      </c>
      <c r="AA29" s="3">
        <f>Z29+AA28</f>
        <v>6298</v>
      </c>
      <c r="AB29" s="6">
        <v>12</v>
      </c>
      <c r="AC29" s="7">
        <f t="shared" si="2"/>
        <v>40.166666666666664</v>
      </c>
    </row>
    <row r="30" spans="1:29" ht="18" customHeight="1" x14ac:dyDescent="0.3">
      <c r="A30" s="3">
        <v>2022</v>
      </c>
      <c r="B30" s="3">
        <v>0</v>
      </c>
      <c r="C30" s="3">
        <v>2</v>
      </c>
      <c r="D30" s="3">
        <v>0</v>
      </c>
      <c r="E30" s="3">
        <v>1</v>
      </c>
      <c r="F30" s="3">
        <v>0</v>
      </c>
      <c r="G30" s="3">
        <v>19</v>
      </c>
      <c r="H30" s="3">
        <v>118</v>
      </c>
      <c r="I30" s="3">
        <v>111</v>
      </c>
      <c r="J30" s="3">
        <v>23</v>
      </c>
      <c r="K30" s="3">
        <v>17</v>
      </c>
      <c r="L30" s="3">
        <v>7</v>
      </c>
      <c r="M30" s="3">
        <v>0</v>
      </c>
      <c r="N30" s="3">
        <v>17</v>
      </c>
      <c r="O30" s="3">
        <v>1</v>
      </c>
      <c r="P30" s="3">
        <v>40</v>
      </c>
      <c r="Q30" s="3">
        <v>22</v>
      </c>
      <c r="R30" s="3">
        <v>7</v>
      </c>
      <c r="S30" s="3">
        <v>2</v>
      </c>
      <c r="T30" s="3">
        <v>1</v>
      </c>
      <c r="U30" s="3">
        <v>1</v>
      </c>
      <c r="V30" s="3">
        <v>7</v>
      </c>
      <c r="W30" s="3">
        <v>0</v>
      </c>
      <c r="X30" s="3">
        <f t="shared" si="0"/>
        <v>396</v>
      </c>
      <c r="Y30" s="3">
        <f t="shared" si="4"/>
        <v>95</v>
      </c>
      <c r="Z30" s="3">
        <v>491</v>
      </c>
      <c r="AA30" s="3">
        <f>Z30+AA29</f>
        <v>6789</v>
      </c>
      <c r="AB30" s="6">
        <v>12</v>
      </c>
      <c r="AC30" s="7">
        <f t="shared" si="2"/>
        <v>40.916666666666664</v>
      </c>
    </row>
    <row r="33" spans="1:29" ht="18" customHeight="1" x14ac:dyDescent="0.3">
      <c r="A33" s="1" t="s">
        <v>0</v>
      </c>
      <c r="B33" s="1">
        <f>SUM(B$2:B30)</f>
        <v>12</v>
      </c>
      <c r="C33" s="1">
        <f>SUM(C$2:C30)</f>
        <v>64</v>
      </c>
      <c r="D33" s="1">
        <f>SUM(D$2:D30)</f>
        <v>37</v>
      </c>
      <c r="E33" s="1">
        <f>SUM(E$2:E30)</f>
        <v>9</v>
      </c>
      <c r="F33" s="1">
        <f>SUM(F$2:F30)</f>
        <v>10</v>
      </c>
      <c r="G33" s="1">
        <f>SUM(G$2:G30)</f>
        <v>424</v>
      </c>
      <c r="H33" s="1">
        <f>SUM(H$2:H30)</f>
        <v>1483</v>
      </c>
      <c r="I33" s="1">
        <f>SUM(I$2:I30)</f>
        <v>1084</v>
      </c>
      <c r="J33" s="1">
        <f>SUM(J$2:J30)</f>
        <v>226</v>
      </c>
      <c r="K33" s="1">
        <f>SUM(K$2:K30)</f>
        <v>440</v>
      </c>
      <c r="L33" s="1">
        <f>SUM(L$2:L30)</f>
        <v>183</v>
      </c>
      <c r="M33" s="1">
        <f>SUM(M$2:M30)</f>
        <v>347</v>
      </c>
      <c r="N33" s="1">
        <f>SUM(N$2:N30)</f>
        <v>308</v>
      </c>
      <c r="O33" s="1">
        <f>SUM(O$2:O30)</f>
        <v>199</v>
      </c>
      <c r="P33" s="1">
        <f>SUM(P$2:P30)</f>
        <v>164</v>
      </c>
      <c r="Q33" s="1">
        <f>SUM(Q$2:Q30)</f>
        <v>94</v>
      </c>
      <c r="R33" s="1">
        <f>SUM(R$2:R30)</f>
        <v>66</v>
      </c>
      <c r="S33" s="1">
        <f>SUM(S$2:S30)</f>
        <v>47</v>
      </c>
      <c r="T33" s="1">
        <f>SUM(T$2:T30)</f>
        <v>84</v>
      </c>
      <c r="U33" s="1">
        <f>SUM(U$2:U30)</f>
        <v>12</v>
      </c>
      <c r="V33" s="1">
        <f>SUM(V$2:V30)</f>
        <v>52</v>
      </c>
      <c r="W33" s="1">
        <f>SUM(W$2:W30)</f>
        <v>79</v>
      </c>
      <c r="X33" s="1">
        <f>SUM(X$2:X30)</f>
        <v>5424</v>
      </c>
      <c r="Y33" s="1">
        <f>SUM(Y$2:Y30)</f>
        <v>1365</v>
      </c>
      <c r="Z33" s="1">
        <f>SUM(Z$2:Z30)</f>
        <v>6789</v>
      </c>
      <c r="AC33" s="1">
        <f>SUM(AC$2:AC30)</f>
        <v>565.74999999999989</v>
      </c>
    </row>
    <row r="34" spans="1:29" ht="18" customHeight="1" x14ac:dyDescent="0.3">
      <c r="A34" s="1" t="s">
        <v>19</v>
      </c>
      <c r="B34" s="4">
        <f>AVERAGE(B$2:B30)</f>
        <v>0.41379310344827586</v>
      </c>
      <c r="C34" s="4">
        <f>AVERAGE(C$2:C30)</f>
        <v>2.2068965517241379</v>
      </c>
      <c r="D34" s="4">
        <f>AVERAGE(D$2:D30)</f>
        <v>1.2758620689655173</v>
      </c>
      <c r="E34" s="4">
        <f>AVERAGE(E$2:E30)</f>
        <v>0.31034482758620691</v>
      </c>
      <c r="F34" s="4">
        <f>AVERAGE(F$2:F30)</f>
        <v>0.34482758620689657</v>
      </c>
      <c r="G34" s="4">
        <f>AVERAGE(G$2:G30)</f>
        <v>14.620689655172415</v>
      </c>
      <c r="H34" s="4">
        <f>AVERAGE(H$2:H30)</f>
        <v>51.137931034482762</v>
      </c>
      <c r="I34" s="4">
        <f>AVERAGE(I$2:I30)</f>
        <v>37.379310344827587</v>
      </c>
      <c r="J34" s="4">
        <f>AVERAGE(J$2:J30)</f>
        <v>7.7931034482758621</v>
      </c>
      <c r="K34" s="4">
        <f>AVERAGE(K$2:K30)</f>
        <v>15.172413793103448</v>
      </c>
      <c r="L34" s="4">
        <f>AVERAGE(L$2:L30)</f>
        <v>6.3103448275862073</v>
      </c>
      <c r="M34" s="4">
        <f>AVERAGE(M$2:M30)</f>
        <v>11.96551724137931</v>
      </c>
      <c r="N34" s="4">
        <f>AVERAGE(N$2:N30)</f>
        <v>10.620689655172415</v>
      </c>
      <c r="O34" s="4">
        <f>AVERAGE(O$2:O30)</f>
        <v>6.8620689655172411</v>
      </c>
      <c r="P34" s="4">
        <f>AVERAGE(P$2:P30)</f>
        <v>5.6551724137931032</v>
      </c>
      <c r="Q34" s="4">
        <f>AVERAGE(Q$2:Q30)</f>
        <v>3.2413793103448274</v>
      </c>
      <c r="R34" s="4">
        <f>AVERAGE(R$2:R30)</f>
        <v>2.2758620689655173</v>
      </c>
      <c r="S34" s="4">
        <f>AVERAGE(S$2:S30)</f>
        <v>1.6206896551724137</v>
      </c>
      <c r="T34" s="4">
        <f>AVERAGE(T$2:T30)</f>
        <v>2.896551724137931</v>
      </c>
      <c r="U34" s="4">
        <f>AVERAGE(U$2:U30)</f>
        <v>0.41379310344827586</v>
      </c>
      <c r="V34" s="4">
        <f>AVERAGE(V$2:V30)</f>
        <v>1.7931034482758621</v>
      </c>
      <c r="W34" s="4">
        <f>AVERAGE(W$2:W30)</f>
        <v>2.7241379310344827</v>
      </c>
      <c r="X34" s="4">
        <f>AVERAGE(X$2:X30)</f>
        <v>187.0344827586207</v>
      </c>
      <c r="Y34" s="4">
        <f>AVERAGE(Y$2:Y30)</f>
        <v>47.068965517241381</v>
      </c>
      <c r="Z34" s="4">
        <f>AVERAGE(Z$2:Z30)</f>
        <v>234.10344827586206</v>
      </c>
      <c r="AC34" s="4">
        <f>AVERAGE(AC$2:AC30)</f>
        <v>19.508620689655167</v>
      </c>
    </row>
    <row r="35" spans="1:29" ht="18" customHeight="1" x14ac:dyDescent="0.3">
      <c r="A35" s="1" t="s">
        <v>20</v>
      </c>
      <c r="B35" s="4">
        <f>STDEV(B$2:B30)</f>
        <v>0.86673613464167754</v>
      </c>
      <c r="C35" s="4">
        <f>STDEV(C$2:C30)</f>
        <v>3.5292584241778813</v>
      </c>
      <c r="D35" s="4">
        <f>STDEV(D$2:D30)</f>
        <v>1.6234124492240309</v>
      </c>
      <c r="E35" s="4">
        <f>STDEV(E$2:E30)</f>
        <v>0.60376487120768596</v>
      </c>
      <c r="F35" s="4">
        <f>STDEV(F$2:F30)</f>
        <v>0.61387888922848144</v>
      </c>
      <c r="G35" s="4">
        <f>STDEV(G$2:G30)</f>
        <v>9.4128096348367141</v>
      </c>
      <c r="H35" s="4">
        <f>STDEV(H$2:H30)</f>
        <v>32.032042147479935</v>
      </c>
      <c r="I35" s="4">
        <f>STDEV(I$2:I30)</f>
        <v>34.427370540959586</v>
      </c>
      <c r="J35" s="4">
        <f>STDEV(J$2:J30)</f>
        <v>7.1283103104293515</v>
      </c>
      <c r="K35" s="4">
        <f>STDEV(K$2:K30)</f>
        <v>11.585301542155047</v>
      </c>
      <c r="L35" s="4">
        <f>STDEV(L$2:L30)</f>
        <v>3.9919870479665898</v>
      </c>
      <c r="M35" s="4">
        <f>STDEV(M$2:M30)</f>
        <v>7.7251109960619884</v>
      </c>
      <c r="N35" s="4">
        <f>STDEV(N$2:N30)</f>
        <v>8.3169954787232783</v>
      </c>
      <c r="O35" s="4">
        <f>STDEV(O$2:O30)</f>
        <v>5.6170921425530347</v>
      </c>
      <c r="P35" s="4">
        <f>STDEV(P$2:P30)</f>
        <v>9.502916327065698</v>
      </c>
      <c r="Q35" s="4">
        <f>STDEV(Q$2:Q30)</f>
        <v>5.6356972721964373</v>
      </c>
      <c r="R35" s="4">
        <f>STDEV(R$2:R30)</f>
        <v>2.8017411897927476</v>
      </c>
      <c r="S35" s="4">
        <f>STDEV(S$2:S30)</f>
        <v>2.6378263928503207</v>
      </c>
      <c r="T35" s="4">
        <f>STDEV(T$2:T30)</f>
        <v>3.0041022855209043</v>
      </c>
      <c r="U35" s="4">
        <f>STDEV(U$2:U30)</f>
        <v>0.98260736888103495</v>
      </c>
      <c r="V35" s="4">
        <f>STDEV(V$2:V30)</f>
        <v>1.8003831009940157</v>
      </c>
      <c r="W35" s="4">
        <f>STDEV(W$2:W30)</f>
        <v>2.6035216771044389</v>
      </c>
      <c r="X35" s="4">
        <f>STDEV(X$2:X30)</f>
        <v>100.76900131298198</v>
      </c>
      <c r="Y35" s="4">
        <f>STDEV(Y$2:Y30)</f>
        <v>20.894173888025676</v>
      </c>
      <c r="Z35" s="4">
        <f>STDEV(Z$2:Z30)</f>
        <v>117.38013485728027</v>
      </c>
      <c r="AC35" s="4">
        <f>STDEV(AC$2:AC30)</f>
        <v>9.7816779047733657</v>
      </c>
    </row>
    <row r="36" spans="1:29" ht="18" customHeight="1" x14ac:dyDescent="0.3">
      <c r="A36" s="1" t="s">
        <v>21</v>
      </c>
      <c r="B36" s="4">
        <f>MEDIAN(B$2:B30)</f>
        <v>0</v>
      </c>
      <c r="C36" s="4">
        <f>MEDIAN(C$2:C30)</f>
        <v>1</v>
      </c>
      <c r="D36" s="4">
        <f>MEDIAN(D$2:D30)</f>
        <v>1</v>
      </c>
      <c r="E36" s="4">
        <f>MEDIAN(E$2:E30)</f>
        <v>0</v>
      </c>
      <c r="F36" s="4">
        <f>MEDIAN(F$2:F30)</f>
        <v>0</v>
      </c>
      <c r="G36" s="4">
        <f>MEDIAN(G$2:G30)</f>
        <v>13</v>
      </c>
      <c r="H36" s="4">
        <f>MEDIAN(H$2:H30)</f>
        <v>48</v>
      </c>
      <c r="I36" s="4">
        <f>MEDIAN(I$2:I30)</f>
        <v>27</v>
      </c>
      <c r="J36" s="4">
        <f>MEDIAN(J$2:J30)</f>
        <v>6</v>
      </c>
      <c r="K36" s="4">
        <f>MEDIAN(K$2:K30)</f>
        <v>17</v>
      </c>
      <c r="L36" s="4">
        <f>MEDIAN(L$2:L30)</f>
        <v>6</v>
      </c>
      <c r="M36" s="4">
        <f>MEDIAN(M$2:M30)</f>
        <v>12</v>
      </c>
      <c r="N36" s="4">
        <f>MEDIAN(N$2:N30)</f>
        <v>8</v>
      </c>
      <c r="O36" s="4">
        <f>MEDIAN(O$2:O30)</f>
        <v>6</v>
      </c>
      <c r="P36" s="4">
        <f>MEDIAN(P$2:P30)</f>
        <v>2</v>
      </c>
      <c r="Q36" s="4">
        <f>MEDIAN(Q$2:Q30)</f>
        <v>0</v>
      </c>
      <c r="R36" s="4">
        <f>MEDIAN(R$2:R30)</f>
        <v>1</v>
      </c>
      <c r="S36" s="4">
        <f>MEDIAN(S$2:S30)</f>
        <v>0</v>
      </c>
      <c r="T36" s="4">
        <f>MEDIAN(T$2:T30)</f>
        <v>2</v>
      </c>
      <c r="U36" s="4">
        <f>MEDIAN(U$2:U30)</f>
        <v>0</v>
      </c>
      <c r="V36" s="4">
        <f>MEDIAN(V$2:V30)</f>
        <v>1</v>
      </c>
      <c r="W36" s="4">
        <f>MEDIAN(W$2:W30)</f>
        <v>2</v>
      </c>
      <c r="X36" s="4">
        <f>MEDIAN(X$2:X30)</f>
        <v>157</v>
      </c>
      <c r="Y36" s="4">
        <f>MEDIAN(Y$2:Y30)</f>
        <v>47</v>
      </c>
      <c r="Z36" s="4">
        <f>MEDIAN(Z$2:Z30)</f>
        <v>202</v>
      </c>
      <c r="AC36" s="4">
        <f>MEDIAN(AC$2:AC30)</f>
        <v>16.833333333333332</v>
      </c>
    </row>
    <row r="37" spans="1:29" ht="18" customHeight="1" x14ac:dyDescent="0.3">
      <c r="A37" s="1" t="s">
        <v>22</v>
      </c>
      <c r="B37" s="4">
        <f>MODE(B$2:B30)</f>
        <v>0</v>
      </c>
      <c r="C37" s="4">
        <f>MODE(C$2:C30)</f>
        <v>0</v>
      </c>
      <c r="D37" s="4">
        <f>MODE(D$2:D30)</f>
        <v>0</v>
      </c>
      <c r="E37" s="4">
        <f>MODE(E$2:E30)</f>
        <v>0</v>
      </c>
      <c r="F37" s="4">
        <f>MODE(F$2:F30)</f>
        <v>0</v>
      </c>
      <c r="G37" s="4">
        <f>MODE(G$2:G30)</f>
        <v>13</v>
      </c>
      <c r="H37" s="4">
        <f>MODE(H$2:H30)</f>
        <v>1</v>
      </c>
      <c r="I37" s="4">
        <f>MODE(I$2:I30)</f>
        <v>0</v>
      </c>
      <c r="J37" s="4">
        <f>MODE(J$2:J30)</f>
        <v>8</v>
      </c>
      <c r="K37" s="4">
        <f>MODE(K$2:K30)</f>
        <v>0</v>
      </c>
      <c r="L37" s="4">
        <f>MODE(L$2:L30)</f>
        <v>3</v>
      </c>
      <c r="M37" s="4">
        <f>MODE(M$2:M30)</f>
        <v>0</v>
      </c>
      <c r="N37" s="4">
        <f>MODE(N$2:N30)</f>
        <v>7</v>
      </c>
      <c r="O37" s="4">
        <f>MODE(O$2:O30)</f>
        <v>1</v>
      </c>
      <c r="P37" s="4">
        <f>MODE(P$2:P30)</f>
        <v>0</v>
      </c>
      <c r="Q37" s="4">
        <f>MODE(Q$2:Q30)</f>
        <v>0</v>
      </c>
      <c r="R37" s="4">
        <f>MODE(R$2:R30)</f>
        <v>0</v>
      </c>
      <c r="S37" s="4">
        <f>MODE(S$2:S30)</f>
        <v>0</v>
      </c>
      <c r="T37" s="4">
        <f>MODE(T$2:T30)</f>
        <v>0</v>
      </c>
      <c r="U37" s="4">
        <f>MODE(U$2:U30)</f>
        <v>0</v>
      </c>
      <c r="V37" s="4">
        <f>MODE(V$2:V30)</f>
        <v>1</v>
      </c>
      <c r="W37" s="4">
        <f>MODE(W$2:W30)</f>
        <v>0</v>
      </c>
      <c r="X37" s="4" t="e">
        <f>MODE(X$2:X30)</f>
        <v>#N/A</v>
      </c>
      <c r="Y37" s="4">
        <f>MODE(Y$2:Y30)</f>
        <v>54</v>
      </c>
      <c r="Z37" s="4">
        <f>MODE(Z$2:Z30)</f>
        <v>200</v>
      </c>
      <c r="AC37" s="4">
        <f>MODE(AC$2:AC30)</f>
        <v>16.666666666666668</v>
      </c>
    </row>
    <row r="38" spans="1:29" ht="18" customHeight="1" x14ac:dyDescent="0.3">
      <c r="A38" s="1" t="s">
        <v>80</v>
      </c>
      <c r="B38" s="4">
        <f>MIN(B$2:B30)</f>
        <v>0</v>
      </c>
      <c r="C38" s="4">
        <f>MIN(C$2:C30)</f>
        <v>0</v>
      </c>
      <c r="D38" s="4">
        <f>MIN(D$2:D30)</f>
        <v>0</v>
      </c>
      <c r="E38" s="4">
        <f>MIN(E$2:E30)</f>
        <v>0</v>
      </c>
      <c r="F38" s="4">
        <f>MIN(F$2:F30)</f>
        <v>0</v>
      </c>
      <c r="G38" s="4">
        <f>MIN(G$2:G30)</f>
        <v>0</v>
      </c>
      <c r="H38" s="4">
        <f>MIN(H$2:H30)</f>
        <v>0</v>
      </c>
      <c r="I38" s="4">
        <f>MIN(I$2:I30)</f>
        <v>0</v>
      </c>
      <c r="J38" s="4">
        <f>MIN(J$2:J30)</f>
        <v>0</v>
      </c>
      <c r="K38" s="4">
        <f>MIN(K$2:K30)</f>
        <v>0</v>
      </c>
      <c r="L38" s="4">
        <f>MIN(L$2:L30)</f>
        <v>0</v>
      </c>
      <c r="M38" s="4">
        <f>MIN(M$2:M30)</f>
        <v>0</v>
      </c>
      <c r="N38" s="4">
        <f>MIN(N$2:N30)</f>
        <v>0</v>
      </c>
      <c r="O38" s="4">
        <f>MIN(O$2:O30)</f>
        <v>0</v>
      </c>
      <c r="P38" s="4">
        <f>MIN(P$2:P30)</f>
        <v>0</v>
      </c>
      <c r="Q38" s="4">
        <f>MIN(Q$2:Q30)</f>
        <v>0</v>
      </c>
      <c r="R38" s="4">
        <f>MIN(R$2:R30)</f>
        <v>0</v>
      </c>
      <c r="S38" s="4">
        <f>MIN(S$2:S30)</f>
        <v>0</v>
      </c>
      <c r="T38" s="4">
        <f>MIN(T$2:T30)</f>
        <v>0</v>
      </c>
      <c r="U38" s="4">
        <f>MIN(U$2:U30)</f>
        <v>0</v>
      </c>
      <c r="V38" s="4">
        <f>MIN(V$2:V30)</f>
        <v>0</v>
      </c>
      <c r="W38" s="4">
        <f>MIN(W$2:W30)</f>
        <v>0</v>
      </c>
      <c r="X38" s="4">
        <f>MIN(X$2:X30)</f>
        <v>0</v>
      </c>
      <c r="Y38" s="4">
        <f>MIN(Y$2:Y30)</f>
        <v>0</v>
      </c>
      <c r="Z38" s="4">
        <f>MIN(Z$2:Z30)</f>
        <v>0</v>
      </c>
      <c r="AC38" s="4">
        <f>MIN(AC$2:AC30)</f>
        <v>0</v>
      </c>
    </row>
    <row r="39" spans="1:29" ht="18" customHeight="1" x14ac:dyDescent="0.3">
      <c r="A39" s="1" t="s">
        <v>81</v>
      </c>
      <c r="B39" s="4">
        <f>MAX(B$2:B30)</f>
        <v>4</v>
      </c>
      <c r="C39" s="4">
        <f>MAX(C$2:C30)</f>
        <v>15</v>
      </c>
      <c r="D39" s="4">
        <f>MAX(D$2:D30)</f>
        <v>6</v>
      </c>
      <c r="E39" s="4">
        <f>MAX(E$2:E30)</f>
        <v>2</v>
      </c>
      <c r="F39" s="4">
        <f>MAX(F$2:F30)</f>
        <v>2</v>
      </c>
      <c r="G39" s="4">
        <f>MAX(G$2:G30)</f>
        <v>46</v>
      </c>
      <c r="H39" s="4">
        <f>MAX(H$2:H30)</f>
        <v>118</v>
      </c>
      <c r="I39" s="4">
        <f>MAX(I$2:I30)</f>
        <v>128</v>
      </c>
      <c r="J39" s="4">
        <f>MAX(J$2:J30)</f>
        <v>30</v>
      </c>
      <c r="K39" s="4">
        <f>MAX(K$2:K30)</f>
        <v>41</v>
      </c>
      <c r="L39" s="4">
        <f>MAX(L$2:L30)</f>
        <v>14</v>
      </c>
      <c r="M39" s="4">
        <f>MAX(M$2:M30)</f>
        <v>32</v>
      </c>
      <c r="N39" s="4">
        <f>MAX(N$2:N30)</f>
        <v>29</v>
      </c>
      <c r="O39" s="4">
        <f>MAX(O$2:O30)</f>
        <v>23</v>
      </c>
      <c r="P39" s="4">
        <f>MAX(P$2:P30)</f>
        <v>40</v>
      </c>
      <c r="Q39" s="4">
        <f>MAX(Q$2:Q30)</f>
        <v>22</v>
      </c>
      <c r="R39" s="4">
        <f>MAX(R$2:R30)</f>
        <v>11</v>
      </c>
      <c r="S39" s="4">
        <f>MAX(S$2:S30)</f>
        <v>8</v>
      </c>
      <c r="T39" s="4">
        <f>MAX(T$2:T30)</f>
        <v>12</v>
      </c>
      <c r="U39" s="4">
        <f>MAX(U$2:U30)</f>
        <v>4</v>
      </c>
      <c r="V39" s="4">
        <f>MAX(V$2:V30)</f>
        <v>7</v>
      </c>
      <c r="W39" s="4">
        <f>MAX(W$2:W30)</f>
        <v>8</v>
      </c>
      <c r="X39" s="4">
        <f>MAX(X$2:X30)</f>
        <v>396</v>
      </c>
      <c r="Y39" s="4">
        <f>MAX(Y$2:Y30)</f>
        <v>95</v>
      </c>
      <c r="Z39" s="4">
        <f>MAX(Z$2:Z30)</f>
        <v>491</v>
      </c>
      <c r="AC39" s="4">
        <f>MAX(AC$2:AC30)</f>
        <v>40.916666666666664</v>
      </c>
    </row>
    <row r="40" spans="1:29" ht="18" customHeight="1" x14ac:dyDescent="0.3">
      <c r="A40" s="1" t="s">
        <v>50</v>
      </c>
      <c r="B40" s="4">
        <f>AVERAGE(B$2:B20)/12</f>
        <v>3.0701754385964911E-2</v>
      </c>
      <c r="C40" s="4">
        <f>AVERAGE(C$2:C20)/12</f>
        <v>5.2631578947368418E-2</v>
      </c>
      <c r="D40" s="4">
        <f>AVERAGE(D$2:D20)/12</f>
        <v>6.5789473684210523E-2</v>
      </c>
      <c r="E40" s="4">
        <f>AVERAGE(E$2:E20)/12</f>
        <v>8.771929824561403E-3</v>
      </c>
      <c r="F40" s="4">
        <f>AVERAGE(F$2:F20)/12</f>
        <v>3.0701754385964911E-2</v>
      </c>
      <c r="G40" s="4">
        <f>AVERAGE(G$2:G20)/12</f>
        <v>1.1973684210526316</v>
      </c>
      <c r="H40" s="4">
        <f>AVERAGE(H$2:H20)/12</f>
        <v>2.942982456140351</v>
      </c>
      <c r="I40" s="4">
        <f>AVERAGE(I$2:I20)/12</f>
        <v>1.3903508771929827</v>
      </c>
      <c r="J40" s="4">
        <f>AVERAGE(J$2:J20)/12</f>
        <v>0.41666666666666669</v>
      </c>
      <c r="K40" s="4">
        <f>AVERAGE(K$2:K20)/12</f>
        <v>0.76754385964912286</v>
      </c>
      <c r="L40" s="4">
        <f>AVERAGE(L$2:L20)/12</f>
        <v>0.52631578947368418</v>
      </c>
      <c r="M40" s="4">
        <f>AVERAGE(M$2:M20)/12</f>
        <v>1.1052631578947369</v>
      </c>
      <c r="N40" s="4">
        <f>AVERAGE(N$2:N20)/12</f>
        <v>0.96052631578947378</v>
      </c>
      <c r="O40" s="4">
        <f>AVERAGE(O$2:O20)/12</f>
        <v>0.56140350877192979</v>
      </c>
      <c r="P40" s="4">
        <f>AVERAGE(P$2:P20)/12</f>
        <v>8.771929824561403E-2</v>
      </c>
      <c r="Q40" s="4">
        <f>AVERAGE(Q$2:Q20)/12</f>
        <v>3.0701754385964911E-2</v>
      </c>
      <c r="R40" s="4">
        <f>AVERAGE(R$2:R20)/12</f>
        <v>6.5789473684210523E-2</v>
      </c>
      <c r="S40" s="4">
        <f>AVERAGE(S$2:S20)/12</f>
        <v>8.771929824561403E-3</v>
      </c>
      <c r="T40" s="4">
        <f>AVERAGE(T$2:T20)/12</f>
        <v>0.25</v>
      </c>
      <c r="U40" s="4">
        <f>AVERAGE(U$2:U20)/12</f>
        <v>4.3859649122807015E-3</v>
      </c>
      <c r="V40" s="4">
        <f>AVERAGE(V$2:V20)/12</f>
        <v>0.10526315789473684</v>
      </c>
      <c r="W40" s="4">
        <f>AVERAGE(W$2:W20)/12</f>
        <v>0.20175438596491227</v>
      </c>
      <c r="X40" s="4">
        <f>AVERAGE(X$2:X20)/12</f>
        <v>10.81140350877193</v>
      </c>
      <c r="Y40" s="4">
        <f>AVERAGE(Y$2:Y20)/12</f>
        <v>3.3377192982456143</v>
      </c>
      <c r="Z40" s="4">
        <f>AVERAGE(Z$2:Z20)/12</f>
        <v>14.149122807017543</v>
      </c>
      <c r="AC40" s="4">
        <f>AVERAGE(AC$2:AC20)/12</f>
        <v>1.179093567251462</v>
      </c>
    </row>
    <row r="41" spans="1:29" ht="18" customHeight="1" x14ac:dyDescent="0.3">
      <c r="A41" s="1" t="s">
        <v>51</v>
      </c>
      <c r="B41" s="4">
        <f>STDEV(B$2:B30)/12</f>
        <v>7.222801122013979E-2</v>
      </c>
      <c r="C41" s="4">
        <f>STDEV(C$2:C30)/12</f>
        <v>0.29410486868149011</v>
      </c>
      <c r="D41" s="4">
        <f>STDEV(D$2:D30)/12</f>
        <v>0.13528437076866925</v>
      </c>
      <c r="E41" s="4">
        <f>STDEV(E$2:E30)/12</f>
        <v>5.0313739267307166E-2</v>
      </c>
      <c r="F41" s="4">
        <f>STDEV(F$2:F30)/12</f>
        <v>5.1156574102373453E-2</v>
      </c>
      <c r="G41" s="4">
        <f>STDEV(G$2:G30)/12</f>
        <v>0.78440080290305947</v>
      </c>
      <c r="H41" s="4">
        <f>STDEV(H$2:H30)/12</f>
        <v>2.6693368456233277</v>
      </c>
      <c r="I41" s="4">
        <f>STDEV(I$2:I30)/12</f>
        <v>2.8689475450799655</v>
      </c>
      <c r="J41" s="4">
        <f>STDEV(J$2:J30)/12</f>
        <v>0.59402585920244599</v>
      </c>
      <c r="K41" s="4">
        <f>STDEV(K$2:K30)/12</f>
        <v>0.96544179517958728</v>
      </c>
      <c r="L41" s="4">
        <f>STDEV(L$2:L30)/12</f>
        <v>0.33266558733054913</v>
      </c>
      <c r="M41" s="4">
        <f>STDEV(M$2:M30)/12</f>
        <v>0.6437592496718324</v>
      </c>
      <c r="N41" s="4">
        <f>STDEV(N$2:N30)/12</f>
        <v>0.69308295656027319</v>
      </c>
      <c r="O41" s="4">
        <f>STDEV(O$2:O30)/12</f>
        <v>0.46809101187941954</v>
      </c>
      <c r="P41" s="4">
        <f>STDEV(P$2:P30)/12</f>
        <v>0.7919096939221415</v>
      </c>
      <c r="Q41" s="4">
        <f>STDEV(Q$2:Q30)/12</f>
        <v>0.46964143934970309</v>
      </c>
      <c r="R41" s="4">
        <f>STDEV(R$2:R30)/12</f>
        <v>0.23347843248272895</v>
      </c>
      <c r="S41" s="4">
        <f>STDEV(S$2:S30)/12</f>
        <v>0.21981886607086007</v>
      </c>
      <c r="T41" s="4">
        <f>STDEV(T$2:T30)/12</f>
        <v>0.25034185712674201</v>
      </c>
      <c r="U41" s="4">
        <f>STDEV(U$2:U30)/12</f>
        <v>8.1883947406752908E-2</v>
      </c>
      <c r="V41" s="4">
        <f>STDEV(V$2:V30)/12</f>
        <v>0.15003192508283464</v>
      </c>
      <c r="W41" s="4">
        <f>STDEV(W$2:W30)/12</f>
        <v>0.21696013975870324</v>
      </c>
      <c r="X41" s="4">
        <f>STDEV(X$2:X30)/12</f>
        <v>8.3974167760818315</v>
      </c>
      <c r="Y41" s="4">
        <f>STDEV(Y$2:Y30)/12</f>
        <v>1.741181157335473</v>
      </c>
      <c r="Z41" s="4">
        <f>STDEV(Z$2:Z30)/12</f>
        <v>9.7816779047733551</v>
      </c>
      <c r="AC41" s="4">
        <f>STDEV(AC$2:AC30)/12</f>
        <v>0.81513982539778052</v>
      </c>
    </row>
    <row r="42" spans="1:29" ht="18" customHeight="1" x14ac:dyDescent="0.3">
      <c r="A42" s="1" t="s">
        <v>52</v>
      </c>
      <c r="B42" s="4">
        <f>MEDIAN(B$2:B30)/12</f>
        <v>0</v>
      </c>
      <c r="C42" s="4">
        <f>MEDIAN(C$2:C30)/12</f>
        <v>8.3333333333333329E-2</v>
      </c>
      <c r="D42" s="4">
        <f>MEDIAN(D$2:D30)/12</f>
        <v>8.3333333333333329E-2</v>
      </c>
      <c r="E42" s="4">
        <f>MEDIAN(E$2:E30)/12</f>
        <v>0</v>
      </c>
      <c r="F42" s="4">
        <f>MEDIAN(F$2:F30)/12</f>
        <v>0</v>
      </c>
      <c r="G42" s="4">
        <f>MEDIAN(G$2:G30)/12</f>
        <v>1.0833333333333333</v>
      </c>
      <c r="H42" s="4">
        <f>MEDIAN(H$2:H30)/12</f>
        <v>4</v>
      </c>
      <c r="I42" s="4">
        <f>MEDIAN(I$2:I30)/12</f>
        <v>2.25</v>
      </c>
      <c r="J42" s="4">
        <f>MEDIAN(J$2:J30)/12</f>
        <v>0.5</v>
      </c>
      <c r="K42" s="4">
        <f>MEDIAN(K$2:K30)/12</f>
        <v>1.4166666666666667</v>
      </c>
      <c r="L42" s="4">
        <f>MEDIAN(L$2:L30)/12</f>
        <v>0.5</v>
      </c>
      <c r="M42" s="4">
        <f>MEDIAN(M$2:M30)/12</f>
        <v>1</v>
      </c>
      <c r="N42" s="4">
        <f>MEDIAN(N$2:N30)/12</f>
        <v>0.66666666666666663</v>
      </c>
      <c r="O42" s="4">
        <f>MEDIAN(O$2:O30)/12</f>
        <v>0.5</v>
      </c>
      <c r="P42" s="4">
        <f>MEDIAN(P$2:P30)/12</f>
        <v>0.16666666666666666</v>
      </c>
      <c r="Q42" s="4">
        <f>MEDIAN(Q$2:Q30)/12</f>
        <v>0</v>
      </c>
      <c r="R42" s="4">
        <f>MEDIAN(R$2:R30)/12</f>
        <v>8.3333333333333329E-2</v>
      </c>
      <c r="S42" s="4">
        <f>MEDIAN(S$2:S30)/12</f>
        <v>0</v>
      </c>
      <c r="T42" s="4">
        <f>MEDIAN(T$2:T30)/12</f>
        <v>0.16666666666666666</v>
      </c>
      <c r="U42" s="4">
        <f>MEDIAN(U$2:U30)/12</f>
        <v>0</v>
      </c>
      <c r="V42" s="4">
        <f>MEDIAN(V$2:V30)/12</f>
        <v>8.3333333333333329E-2</v>
      </c>
      <c r="W42" s="4">
        <f>MEDIAN(W$2:W30)/12</f>
        <v>0.16666666666666666</v>
      </c>
      <c r="X42" s="4">
        <f>MEDIAN(X$2:X30)/12</f>
        <v>13.083333333333334</v>
      </c>
      <c r="Y42" s="4">
        <f>MEDIAN(Y$2:Y30)/12</f>
        <v>3.9166666666666665</v>
      </c>
      <c r="Z42" s="4">
        <f>MEDIAN(Z$2:Z30)/12</f>
        <v>16.833333333333332</v>
      </c>
      <c r="AC42" s="4">
        <f>MEDIAN(AC$2:AC30)/12</f>
        <v>1.4027777777777777</v>
      </c>
    </row>
    <row r="43" spans="1:29" ht="18" customHeight="1" x14ac:dyDescent="0.3">
      <c r="A43" s="1" t="s">
        <v>76</v>
      </c>
      <c r="B43" s="4">
        <f>_xlfn.QUARTILE.INC(B$2:B30,1)</f>
        <v>0</v>
      </c>
      <c r="C43" s="4">
        <f>_xlfn.QUARTILE.INC(C$2:C30,1)</f>
        <v>0</v>
      </c>
      <c r="D43" s="4">
        <f>_xlfn.QUARTILE.INC(D$2:D30,1)</f>
        <v>0</v>
      </c>
      <c r="E43" s="4">
        <f>_xlfn.QUARTILE.INC(E$2:E30,1)</f>
        <v>0</v>
      </c>
      <c r="F43" s="4">
        <f>_xlfn.QUARTILE.INC(F$2:F30,1)</f>
        <v>0</v>
      </c>
      <c r="G43" s="4">
        <f>_xlfn.QUARTILE.INC(G$2:G30,1)</f>
        <v>9</v>
      </c>
      <c r="H43" s="4">
        <f>_xlfn.QUARTILE.INC(H$2:H30,1)</f>
        <v>30</v>
      </c>
      <c r="I43" s="4">
        <f>_xlfn.QUARTILE.INC(I$2:I30,1)</f>
        <v>11</v>
      </c>
      <c r="J43" s="4">
        <f>_xlfn.QUARTILE.INC(J$2:J30,1)</f>
        <v>3</v>
      </c>
      <c r="K43" s="4">
        <f>_xlfn.QUARTILE.INC(K$2:K30,1)</f>
        <v>4</v>
      </c>
      <c r="L43" s="4">
        <f>_xlfn.QUARTILE.INC(L$2:L30,1)</f>
        <v>3</v>
      </c>
      <c r="M43" s="4">
        <f>_xlfn.QUARTILE.INC(M$2:M30,1)</f>
        <v>7</v>
      </c>
      <c r="N43" s="4">
        <f>_xlfn.QUARTILE.INC(N$2:N30,1)</f>
        <v>5</v>
      </c>
      <c r="O43" s="4">
        <f>_xlfn.QUARTILE.INC(O$2:O30,1)</f>
        <v>2</v>
      </c>
      <c r="P43" s="4">
        <f>_xlfn.QUARTILE.INC(P$2:P30,1)</f>
        <v>0</v>
      </c>
      <c r="Q43" s="4">
        <f>_xlfn.QUARTILE.INC(Q$2:Q30,1)</f>
        <v>0</v>
      </c>
      <c r="R43" s="4">
        <f>_xlfn.QUARTILE.INC(R$2:R30,1)</f>
        <v>0</v>
      </c>
      <c r="S43" s="4">
        <f>_xlfn.QUARTILE.INC(S$2:S30,1)</f>
        <v>0</v>
      </c>
      <c r="T43" s="4">
        <f>_xlfn.QUARTILE.INC(T$2:T30,1)</f>
        <v>1</v>
      </c>
      <c r="U43" s="4">
        <f>_xlfn.QUARTILE.INC(U$2:U30,1)</f>
        <v>0</v>
      </c>
      <c r="V43" s="4">
        <f>_xlfn.QUARTILE.INC(V$2:V30,1)</f>
        <v>1</v>
      </c>
      <c r="W43" s="4">
        <f>_xlfn.QUARTILE.INC(W$2:W30,1)</f>
        <v>0</v>
      </c>
      <c r="X43" s="4">
        <f>_xlfn.QUARTILE.INC(X$2:X30,1)</f>
        <v>139</v>
      </c>
      <c r="Y43" s="4">
        <f>_xlfn.QUARTILE.INC(Y$2:Y30,1)</f>
        <v>34</v>
      </c>
      <c r="Z43" s="4">
        <f>_xlfn.QUARTILE.INC(Z$2:Z30,1)</f>
        <v>172</v>
      </c>
      <c r="AC43" s="4">
        <f>_xlfn.QUARTILE.INC(AC$2:AC30,1)</f>
        <v>14.333333333333334</v>
      </c>
    </row>
    <row r="44" spans="1:29" ht="18" customHeight="1" x14ac:dyDescent="0.3">
      <c r="A44" s="1" t="s">
        <v>77</v>
      </c>
      <c r="B44" s="4">
        <f>_xlfn.QUARTILE.INC(B$2:B30,3)</f>
        <v>1</v>
      </c>
      <c r="C44" s="4">
        <f>_xlfn.QUARTILE.INC(C$2:C30,3)</f>
        <v>2</v>
      </c>
      <c r="D44" s="4">
        <f>_xlfn.QUARTILE.INC(D$2:D30,3)</f>
        <v>2</v>
      </c>
      <c r="E44" s="4">
        <f>_xlfn.QUARTILE.INC(E$2:E30,3)</f>
        <v>0</v>
      </c>
      <c r="F44" s="4">
        <f>_xlfn.QUARTILE.INC(F$2:F30,3)</f>
        <v>1</v>
      </c>
      <c r="G44" s="4">
        <f>_xlfn.QUARTILE.INC(G$2:G30,3)</f>
        <v>18</v>
      </c>
      <c r="H44" s="4">
        <f>_xlfn.QUARTILE.INC(H$2:H30,3)</f>
        <v>74</v>
      </c>
      <c r="I44" s="4">
        <f>_xlfn.QUARTILE.INC(I$2:I30,3)</f>
        <v>61</v>
      </c>
      <c r="J44" s="4">
        <f>_xlfn.QUARTILE.INC(J$2:J30,3)</f>
        <v>8</v>
      </c>
      <c r="K44" s="4">
        <f>_xlfn.QUARTILE.INC(K$2:K30,3)</f>
        <v>23</v>
      </c>
      <c r="L44" s="4">
        <f>_xlfn.QUARTILE.INC(L$2:L30,3)</f>
        <v>9</v>
      </c>
      <c r="M44" s="4">
        <f>_xlfn.QUARTILE.INC(M$2:M30,3)</f>
        <v>16</v>
      </c>
      <c r="N44" s="4">
        <f>_xlfn.QUARTILE.INC(N$2:N30,3)</f>
        <v>14</v>
      </c>
      <c r="O44" s="4">
        <f>_xlfn.QUARTILE.INC(O$2:O30,3)</f>
        <v>9</v>
      </c>
      <c r="P44" s="4">
        <f>_xlfn.QUARTILE.INC(P$2:P30,3)</f>
        <v>6</v>
      </c>
      <c r="Q44" s="4">
        <f>_xlfn.QUARTILE.INC(Q$2:Q30,3)</f>
        <v>4</v>
      </c>
      <c r="R44" s="4">
        <f>_xlfn.QUARTILE.INC(R$2:R30,3)</f>
        <v>4</v>
      </c>
      <c r="S44" s="4">
        <f>_xlfn.QUARTILE.INC(S$2:S30,3)</f>
        <v>2</v>
      </c>
      <c r="T44" s="4">
        <f>_xlfn.QUARTILE.INC(T$2:T30,3)</f>
        <v>5</v>
      </c>
      <c r="U44" s="4">
        <f>_xlfn.QUARTILE.INC(U$2:U30,3)</f>
        <v>0</v>
      </c>
      <c r="V44" s="4">
        <f>_xlfn.QUARTILE.INC(V$2:V30,3)</f>
        <v>3</v>
      </c>
      <c r="W44" s="4">
        <f>_xlfn.QUARTILE.INC(W$2:W30,3)</f>
        <v>5</v>
      </c>
      <c r="X44" s="4">
        <f>_xlfn.QUARTILE.INC(X$2:X30,3)</f>
        <v>250</v>
      </c>
      <c r="Y44" s="4">
        <f>_xlfn.QUARTILE.INC(Y$2:Y30,3)</f>
        <v>57</v>
      </c>
      <c r="Z44" s="4">
        <f>_xlfn.QUARTILE.INC(Z$2:Z30,3)</f>
        <v>293</v>
      </c>
      <c r="AC44" s="4">
        <f>_xlfn.QUARTILE.INC(AC$2:AC30,3)</f>
        <v>24.416666666666668</v>
      </c>
    </row>
    <row r="45" spans="1:29" ht="18" customHeight="1" x14ac:dyDescent="0.3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8" spans="1:29" ht="18" customHeight="1" x14ac:dyDescent="0.3">
      <c r="A48" s="3" t="s">
        <v>23</v>
      </c>
      <c r="B48" s="5" t="s">
        <v>24</v>
      </c>
    </row>
    <row r="49" spans="1:2" ht="18" customHeight="1" x14ac:dyDescent="0.3">
      <c r="A49" s="3" t="s">
        <v>25</v>
      </c>
      <c r="B49" s="5" t="s">
        <v>26</v>
      </c>
    </row>
    <row r="50" spans="1:2" ht="18" customHeight="1" x14ac:dyDescent="0.3">
      <c r="A50" s="3" t="s">
        <v>28</v>
      </c>
      <c r="B50" s="5" t="s">
        <v>27</v>
      </c>
    </row>
    <row r="51" spans="1:2" ht="18" customHeight="1" x14ac:dyDescent="0.3">
      <c r="A51" s="3" t="s">
        <v>29</v>
      </c>
      <c r="B51" s="5" t="s">
        <v>30</v>
      </c>
    </row>
    <row r="52" spans="1:2" ht="18" customHeight="1" x14ac:dyDescent="0.3">
      <c r="A52" s="3" t="s">
        <v>31</v>
      </c>
      <c r="B52" s="5" t="s">
        <v>45</v>
      </c>
    </row>
    <row r="53" spans="1:2" ht="18" customHeight="1" x14ac:dyDescent="0.3">
      <c r="A53" s="3" t="s">
        <v>32</v>
      </c>
      <c r="B53" s="5" t="s">
        <v>46</v>
      </c>
    </row>
    <row r="54" spans="1:2" ht="18" customHeight="1" x14ac:dyDescent="0.3">
      <c r="A54" s="3" t="s">
        <v>33</v>
      </c>
      <c r="B54" s="5" t="s">
        <v>47</v>
      </c>
    </row>
    <row r="55" spans="1:2" ht="18" customHeight="1" x14ac:dyDescent="0.3">
      <c r="A55" s="3" t="s">
        <v>34</v>
      </c>
      <c r="B55" s="5" t="s">
        <v>35</v>
      </c>
    </row>
    <row r="56" spans="1:2" ht="18" customHeight="1" x14ac:dyDescent="0.3">
      <c r="A56" s="3" t="s">
        <v>36</v>
      </c>
      <c r="B56" s="5" t="s">
        <v>37</v>
      </c>
    </row>
    <row r="57" spans="1:2" ht="18" customHeight="1" x14ac:dyDescent="0.3">
      <c r="A57" s="3" t="s">
        <v>38</v>
      </c>
      <c r="B57" s="5" t="s">
        <v>39</v>
      </c>
    </row>
    <row r="58" spans="1:2" ht="18" customHeight="1" x14ac:dyDescent="0.3">
      <c r="A58" s="3" t="s">
        <v>40</v>
      </c>
      <c r="B58" s="5" t="s">
        <v>41</v>
      </c>
    </row>
    <row r="59" spans="1:2" ht="18" customHeight="1" x14ac:dyDescent="0.3">
      <c r="A59" s="3" t="s">
        <v>42</v>
      </c>
      <c r="B59" s="5" t="s">
        <v>43</v>
      </c>
    </row>
    <row r="60" spans="1:2" ht="18" customHeight="1" x14ac:dyDescent="0.3">
      <c r="A60" s="3" t="s">
        <v>44</v>
      </c>
      <c r="B60" s="5" t="s">
        <v>49</v>
      </c>
    </row>
    <row r="61" spans="1:2" ht="18" customHeight="1" x14ac:dyDescent="0.3">
      <c r="A61" s="3" t="s">
        <v>54</v>
      </c>
      <c r="B61" s="5" t="s">
        <v>55</v>
      </c>
    </row>
    <row r="62" spans="1:2" ht="18" customHeight="1" x14ac:dyDescent="0.3">
      <c r="A62" s="3" t="s">
        <v>57</v>
      </c>
      <c r="B62" s="5" t="s">
        <v>58</v>
      </c>
    </row>
    <row r="63" spans="1:2" ht="18" customHeight="1" x14ac:dyDescent="0.3">
      <c r="A63" s="3" t="s">
        <v>60</v>
      </c>
      <c r="B63" s="5" t="s">
        <v>61</v>
      </c>
    </row>
    <row r="64" spans="1:2" ht="18" customHeight="1" x14ac:dyDescent="0.3">
      <c r="A64" s="3" t="s">
        <v>63</v>
      </c>
      <c r="B64" s="5" t="s">
        <v>64</v>
      </c>
    </row>
    <row r="65" spans="1:2" ht="18" customHeight="1" x14ac:dyDescent="0.3">
      <c r="A65" s="3" t="s">
        <v>66</v>
      </c>
      <c r="B65" s="5" t="s">
        <v>67</v>
      </c>
    </row>
    <row r="66" spans="1:2" ht="18" customHeight="1" x14ac:dyDescent="0.3">
      <c r="A66" s="3" t="s">
        <v>69</v>
      </c>
      <c r="B66" s="5" t="s">
        <v>75</v>
      </c>
    </row>
    <row r="67" spans="1:2" ht="18" customHeight="1" x14ac:dyDescent="0.3">
      <c r="A67" s="3" t="s">
        <v>70</v>
      </c>
      <c r="B67" s="5" t="s">
        <v>71</v>
      </c>
    </row>
    <row r="68" spans="1:2" ht="18" customHeight="1" x14ac:dyDescent="0.3">
      <c r="B68" s="5"/>
    </row>
    <row r="69" spans="1:2" ht="18" customHeight="1" x14ac:dyDescent="0.3">
      <c r="B69" s="5"/>
    </row>
    <row r="70" spans="1:2" ht="18" customHeight="1" x14ac:dyDescent="0.3">
      <c r="B70" s="5"/>
    </row>
  </sheetData>
  <phoneticPr fontId="1" type="noConversion"/>
  <pageMargins left="0.75" right="0.75" top="1" bottom="1" header="0.5" footer="0.5"/>
  <ignoredErrors>
    <ignoredError sqref="X37" evalError="1"/>
    <ignoredError sqref="X2:X30" formulaRang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NASA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 Wilson</dc:creator>
  <cp:lastModifiedBy>Microsoft Office User</cp:lastModifiedBy>
  <dcterms:created xsi:type="dcterms:W3CDTF">2011-10-31T12:37:11Z</dcterms:created>
  <dcterms:modified xsi:type="dcterms:W3CDTF">2023-05-02T19:43:58Z</dcterms:modified>
</cp:coreProperties>
</file>